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r008656\Desktop\"/>
    </mc:Choice>
  </mc:AlternateContent>
  <xr:revisionPtr revIDLastSave="0" documentId="13_ncr:1_{934D4B24-4FA7-46AC-838B-924B3D4CA9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オーダーシート" sheetId="4" r:id="rId1"/>
    <sheet name="Sheet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4" l="1"/>
  <c r="I47" i="4"/>
  <c r="K47" i="4"/>
  <c r="Q47" i="4"/>
  <c r="AA32" i="4" l="1"/>
  <c r="J47" i="4" s="1"/>
  <c r="I26" i="2" l="1"/>
  <c r="I25" i="2"/>
  <c r="D25" i="2"/>
  <c r="D24" i="2"/>
  <c r="D23" i="2"/>
  <c r="D22" i="2"/>
  <c r="I24" i="2"/>
  <c r="I23" i="2"/>
  <c r="I22" i="2"/>
  <c r="I21" i="2"/>
  <c r="I20" i="2"/>
  <c r="I19" i="2"/>
  <c r="I18" i="2"/>
  <c r="I17" i="2" l="1"/>
  <c r="D26" i="2"/>
  <c r="D21" i="2"/>
  <c r="D20" i="2"/>
  <c r="D19" i="2"/>
  <c r="D18" i="2"/>
  <c r="D17" i="2"/>
  <c r="C31" i="4"/>
  <c r="T31" i="4"/>
  <c r="C18" i="2"/>
  <c r="H29" i="2" l="1"/>
  <c r="H22" i="2"/>
  <c r="H28" i="2" l="1"/>
  <c r="H27" i="2"/>
  <c r="H26" i="2"/>
  <c r="H25" i="2"/>
  <c r="H24" i="2"/>
  <c r="H23" i="2"/>
  <c r="C23" i="2" l="1"/>
  <c r="F29" i="2" l="1"/>
  <c r="K29" i="2"/>
  <c r="K28" i="2"/>
  <c r="K27" i="2"/>
  <c r="K26" i="2"/>
  <c r="K25" i="2"/>
  <c r="K24" i="2"/>
  <c r="K23" i="2"/>
  <c r="K22" i="2"/>
  <c r="H21" i="2"/>
  <c r="K21" i="2" s="1"/>
  <c r="H20" i="2"/>
  <c r="K20" i="2" s="1"/>
  <c r="H19" i="2"/>
  <c r="K19" i="2" s="1"/>
  <c r="H18" i="2" l="1"/>
  <c r="K18" i="2" s="1"/>
  <c r="H17" i="2"/>
  <c r="K17" i="2" s="1"/>
  <c r="O47" i="4" s="1"/>
  <c r="F23" i="2" l="1"/>
  <c r="C28" i="2"/>
  <c r="F28" i="2" s="1"/>
  <c r="H14" i="2" l="1"/>
  <c r="H13" i="2"/>
  <c r="C19" i="2" l="1"/>
  <c r="F19" i="2" s="1"/>
  <c r="C27" i="2"/>
  <c r="F27" i="2" s="1"/>
  <c r="C26" i="2"/>
  <c r="F26" i="2" s="1"/>
  <c r="C25" i="2"/>
  <c r="F25" i="2" s="1"/>
  <c r="C24" i="2"/>
  <c r="F24" i="2" s="1"/>
  <c r="C22" i="2"/>
  <c r="F22" i="2" s="1"/>
  <c r="C21" i="2"/>
  <c r="F21" i="2" s="1"/>
  <c r="C20" i="2"/>
  <c r="F20" i="2" s="1"/>
  <c r="F18" i="2"/>
  <c r="N47" i="4" s="1"/>
  <c r="C17" i="2"/>
  <c r="F17" i="2" s="1"/>
  <c r="C13" i="2"/>
  <c r="C40" i="4" l="1"/>
  <c r="K32" i="4" l="1"/>
  <c r="H47" i="4" s="1"/>
</calcChain>
</file>

<file path=xl/sharedStrings.xml><?xml version="1.0" encoding="utf-8"?>
<sst xmlns="http://schemas.openxmlformats.org/spreadsheetml/2006/main" count="97" uniqueCount="73">
  <si>
    <t>ORP-MIXサービス　オーダーシート</t>
    <phoneticPr fontId="1"/>
  </si>
  <si>
    <r>
      <rPr>
        <sz val="11"/>
        <color rgb="FF00B0F0"/>
        <rFont val="ＭＳ Ｐゴシック"/>
        <family val="3"/>
        <charset val="128"/>
        <scheme val="minor"/>
      </rPr>
      <t>●</t>
    </r>
    <r>
      <rPr>
        <sz val="11"/>
        <color theme="1"/>
        <rFont val="ＭＳ Ｐゴシック"/>
        <family val="2"/>
        <charset val="128"/>
        <scheme val="minor"/>
      </rPr>
      <t>お客様情報</t>
    </r>
    <rPh sb="2" eb="4">
      <t>キャクサマ</t>
    </rPh>
    <rPh sb="4" eb="6">
      <t>ジョウホウ</t>
    </rPh>
    <phoneticPr fontId="1"/>
  </si>
  <si>
    <t>フリガナ</t>
    <phoneticPr fontId="1"/>
  </si>
  <si>
    <t>部署名</t>
    <rPh sb="0" eb="2">
      <t>ブショ</t>
    </rPh>
    <rPh sb="2" eb="3">
      <t>メイ</t>
    </rPh>
    <phoneticPr fontId="1"/>
  </si>
  <si>
    <t>〒
　　　　　　　　　都 道
　　　　　　　　　府 県</t>
    <rPh sb="11" eb="12">
      <t>ミヤコ</t>
    </rPh>
    <rPh sb="13" eb="14">
      <t>ミチ</t>
    </rPh>
    <rPh sb="24" eb="25">
      <t>フ</t>
    </rPh>
    <rPh sb="26" eb="27">
      <t>ケン</t>
    </rPh>
    <phoneticPr fontId="1"/>
  </si>
  <si>
    <t>FAX</t>
    <phoneticPr fontId="1"/>
  </si>
  <si>
    <t>都 道
府 県</t>
    <rPh sb="0" eb="1">
      <t>ミヤコ</t>
    </rPh>
    <rPh sb="2" eb="3">
      <t>ミチ</t>
    </rPh>
    <rPh sb="4" eb="5">
      <t>フ</t>
    </rPh>
    <rPh sb="6" eb="7">
      <t>ケン</t>
    </rPh>
    <phoneticPr fontId="1"/>
  </si>
  <si>
    <t>-</t>
    <phoneticPr fontId="1"/>
  </si>
  <si>
    <t>対×対構成</t>
    <rPh sb="0" eb="1">
      <t>ツイ</t>
    </rPh>
    <rPh sb="2" eb="3">
      <t>ツイ</t>
    </rPh>
    <rPh sb="3" eb="5">
      <t>コウセイ</t>
    </rPh>
    <phoneticPr fontId="1"/>
  </si>
  <si>
    <t>対×心構成</t>
    <rPh sb="0" eb="1">
      <t>ツイ</t>
    </rPh>
    <rPh sb="2" eb="3">
      <t>シン</t>
    </rPh>
    <rPh sb="3" eb="5">
      <t>コウセイ</t>
    </rPh>
    <phoneticPr fontId="1"/>
  </si>
  <si>
    <t>心×心構成</t>
    <rPh sb="0" eb="1">
      <t>シン</t>
    </rPh>
    <rPh sb="2" eb="3">
      <t>シン</t>
    </rPh>
    <rPh sb="3" eb="5">
      <t>コウセイ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</si>
  <si>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</si>
  <si>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</si>
  <si>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〒</t>
    <phoneticPr fontId="1"/>
  </si>
  <si>
    <t>※お客様情報と納入先が異なる場合は、ご記入ください。</t>
    <rPh sb="2" eb="4">
      <t>キャクサマ</t>
    </rPh>
    <rPh sb="4" eb="6">
      <t>ジョウホウ</t>
    </rPh>
    <rPh sb="7" eb="9">
      <t>ノウニュウ</t>
    </rPh>
    <rPh sb="9" eb="10">
      <t>サキ</t>
    </rPh>
    <rPh sb="11" eb="12">
      <t>コト</t>
    </rPh>
    <rPh sb="14" eb="16">
      <t>バアイ</t>
    </rPh>
    <rPh sb="19" eb="21">
      <t>キニュウ</t>
    </rPh>
    <phoneticPr fontId="1"/>
  </si>
  <si>
    <t>※最小数量は50mと
　 なります。</t>
    <rPh sb="1" eb="3">
      <t>サイショウ</t>
    </rPh>
    <rPh sb="3" eb="5">
      <t>スウリョウ</t>
    </rPh>
    <phoneticPr fontId="1"/>
  </si>
  <si>
    <t>シールド</t>
    <phoneticPr fontId="1"/>
  </si>
  <si>
    <t>シールドなし</t>
    <phoneticPr fontId="1"/>
  </si>
  <si>
    <t>シールド付き</t>
    <rPh sb="4" eb="5">
      <t>ツキ</t>
    </rPh>
    <phoneticPr fontId="1"/>
  </si>
  <si>
    <t>ORP-MIX</t>
    <phoneticPr fontId="1"/>
  </si>
  <si>
    <t>-</t>
    <phoneticPr fontId="1"/>
  </si>
  <si>
    <t>-</t>
    <phoneticPr fontId="1"/>
  </si>
  <si>
    <t>対構成の場合</t>
    <rPh sb="0" eb="1">
      <t>ツイ</t>
    </rPh>
    <rPh sb="1" eb="3">
      <t>コウセイ</t>
    </rPh>
    <rPh sb="4" eb="6">
      <t>バアイ</t>
    </rPh>
    <phoneticPr fontId="1"/>
  </si>
  <si>
    <t>30AWG</t>
    <phoneticPr fontId="1"/>
  </si>
  <si>
    <t>28AWG</t>
    <phoneticPr fontId="1"/>
  </si>
  <si>
    <t>26AWG</t>
    <phoneticPr fontId="1"/>
  </si>
  <si>
    <t>25AWG</t>
    <phoneticPr fontId="1"/>
  </si>
  <si>
    <t>24AWG</t>
    <phoneticPr fontId="1"/>
  </si>
  <si>
    <t>23AWG</t>
    <phoneticPr fontId="1"/>
  </si>
  <si>
    <t>21AWG</t>
    <phoneticPr fontId="1"/>
  </si>
  <si>
    <t>300V定格</t>
    <rPh sb="4" eb="6">
      <t>テイカク</t>
    </rPh>
    <phoneticPr fontId="1"/>
  </si>
  <si>
    <t>600V定格</t>
    <rPh sb="4" eb="6">
      <t>テイカク</t>
    </rPh>
    <phoneticPr fontId="1"/>
  </si>
  <si>
    <t>19AWG</t>
    <phoneticPr fontId="1"/>
  </si>
  <si>
    <t>17AWG</t>
    <phoneticPr fontId="1"/>
  </si>
  <si>
    <t>15AWG</t>
    <phoneticPr fontId="1"/>
  </si>
  <si>
    <t>12AWG</t>
    <phoneticPr fontId="1"/>
  </si>
  <si>
    <t>10AWG</t>
    <phoneticPr fontId="1"/>
  </si>
  <si>
    <t>心構成の場合</t>
    <rPh sb="0" eb="1">
      <t>シン</t>
    </rPh>
    <rPh sb="1" eb="3">
      <t>コウセイ</t>
    </rPh>
    <rPh sb="4" eb="6">
      <t>バアイ</t>
    </rPh>
    <phoneticPr fontId="1"/>
  </si>
  <si>
    <t>シールドなし</t>
    <phoneticPr fontId="1"/>
  </si>
  <si>
    <t>シールド付き</t>
    <rPh sb="4" eb="5">
      <t>ツキ</t>
    </rPh>
    <phoneticPr fontId="1"/>
  </si>
  <si>
    <r>
      <rPr>
        <sz val="11"/>
        <color rgb="FF00B0F0"/>
        <rFont val="ＭＳ Ｐゴシック"/>
        <family val="3"/>
        <charset val="128"/>
        <scheme val="minor"/>
      </rPr>
      <t>●</t>
    </r>
    <r>
      <rPr>
        <sz val="11"/>
        <color theme="1"/>
        <rFont val="ＭＳ Ｐゴシック"/>
        <family val="2"/>
        <charset val="128"/>
        <scheme val="minor"/>
      </rPr>
      <t>ご希望数量・納期等</t>
    </r>
    <rPh sb="2" eb="4">
      <t>キボウ</t>
    </rPh>
    <rPh sb="4" eb="6">
      <t>スウリョウ</t>
    </rPh>
    <rPh sb="7" eb="9">
      <t>ノウキ</t>
    </rPh>
    <rPh sb="9" eb="10">
      <t>トウ</t>
    </rPh>
    <phoneticPr fontId="1"/>
  </si>
  <si>
    <t>納入先</t>
    <rPh sb="0" eb="3">
      <t>ノウニュウサキ</t>
    </rPh>
    <phoneticPr fontId="1"/>
  </si>
  <si>
    <t>選択可能な絶縁心線の定格とサイズ</t>
    <rPh sb="0" eb="2">
      <t>センタク</t>
    </rPh>
    <rPh sb="2" eb="4">
      <t>カノウ</t>
    </rPh>
    <rPh sb="5" eb="7">
      <t>ゼツエン</t>
    </rPh>
    <rPh sb="7" eb="8">
      <t>シン</t>
    </rPh>
    <rPh sb="8" eb="9">
      <t>セン</t>
    </rPh>
    <rPh sb="10" eb="12">
      <t>テイカク</t>
    </rPh>
    <phoneticPr fontId="1"/>
  </si>
  <si>
    <t>　　構成タイプをお選びください。</t>
    <rPh sb="2" eb="4">
      <t>コウセイ</t>
    </rPh>
    <rPh sb="9" eb="10">
      <t>エラ</t>
    </rPh>
    <phoneticPr fontId="1"/>
  </si>
  <si>
    <t>※接地線が入れられる本数は、1心のみです。</t>
    <phoneticPr fontId="1"/>
  </si>
  <si>
    <t>@</t>
    <phoneticPr fontId="1"/>
  </si>
  <si>
    <t>電話番号</t>
    <rPh sb="0" eb="2">
      <t>デンワ</t>
    </rPh>
    <rPh sb="2" eb="4">
      <t>バンゴウ</t>
    </rPh>
    <phoneticPr fontId="1"/>
  </si>
  <si>
    <t>携帯番号</t>
    <rPh sb="0" eb="2">
      <t>ケイタイ</t>
    </rPh>
    <rPh sb="2" eb="4">
      <t>バンゴウ</t>
    </rPh>
    <phoneticPr fontId="1"/>
  </si>
  <si>
    <t>役職</t>
    <rPh sb="0" eb="2">
      <t>ヤクショク</t>
    </rPh>
    <phoneticPr fontId="1"/>
  </si>
  <si>
    <r>
      <t xml:space="preserve">電話番号
</t>
    </r>
    <r>
      <rPr>
        <sz val="7"/>
        <color rgb="FFFF0000"/>
        <rFont val="ＭＳ Ｐゴシック"/>
        <family val="3"/>
        <charset val="128"/>
        <scheme val="minor"/>
      </rPr>
      <t>[必須]</t>
    </r>
    <rPh sb="0" eb="2">
      <t>デンワ</t>
    </rPh>
    <rPh sb="2" eb="4">
      <t>バンゴウ</t>
    </rPh>
    <rPh sb="6" eb="8">
      <t>ヒッス</t>
    </rPh>
    <phoneticPr fontId="1"/>
  </si>
  <si>
    <r>
      <t xml:space="preserve">貴社名
</t>
    </r>
    <r>
      <rPr>
        <sz val="7"/>
        <color rgb="FFFF0000"/>
        <rFont val="ＭＳ Ｐゴシック"/>
        <family val="3"/>
        <charset val="128"/>
        <scheme val="minor"/>
      </rPr>
      <t>[必須]</t>
    </r>
    <rPh sb="0" eb="2">
      <t>キシャ</t>
    </rPh>
    <rPh sb="2" eb="3">
      <t>メイ</t>
    </rPh>
    <phoneticPr fontId="1"/>
  </si>
  <si>
    <r>
      <t xml:space="preserve">お名前
</t>
    </r>
    <r>
      <rPr>
        <sz val="7"/>
        <color rgb="FFFF0000"/>
        <rFont val="ＭＳ Ｐゴシック"/>
        <family val="3"/>
        <charset val="128"/>
        <scheme val="minor"/>
      </rPr>
      <t>[必須]</t>
    </r>
    <rPh sb="1" eb="3">
      <t>ナマエ</t>
    </rPh>
    <phoneticPr fontId="1"/>
  </si>
  <si>
    <r>
      <t xml:space="preserve">E-mail
</t>
    </r>
    <r>
      <rPr>
        <sz val="7"/>
        <color rgb="FFFF0000"/>
        <rFont val="ＭＳ Ｐゴシック"/>
        <family val="3"/>
        <charset val="128"/>
        <scheme val="minor"/>
      </rPr>
      <t>[必須]</t>
    </r>
    <phoneticPr fontId="1"/>
  </si>
  <si>
    <r>
      <t xml:space="preserve">数量
</t>
    </r>
    <r>
      <rPr>
        <sz val="7"/>
        <color rgb="FFFF0000"/>
        <rFont val="ＭＳ Ｐゴシック"/>
        <family val="3"/>
        <charset val="128"/>
        <scheme val="minor"/>
      </rPr>
      <t>[必須]</t>
    </r>
    <rPh sb="0" eb="2">
      <t>スウリョウ</t>
    </rPh>
    <phoneticPr fontId="1"/>
  </si>
  <si>
    <r>
      <t xml:space="preserve">納期
</t>
    </r>
    <r>
      <rPr>
        <sz val="7"/>
        <color rgb="FFFF0000"/>
        <rFont val="ＭＳ Ｐゴシック"/>
        <family val="3"/>
        <charset val="128"/>
        <scheme val="minor"/>
      </rPr>
      <t>[必須]</t>
    </r>
    <rPh sb="0" eb="2">
      <t>ノウキ</t>
    </rPh>
    <phoneticPr fontId="1"/>
  </si>
  <si>
    <r>
      <t xml:space="preserve">貴社
所在地
</t>
    </r>
    <r>
      <rPr>
        <sz val="7"/>
        <color rgb="FFFF0000"/>
        <rFont val="ＭＳ Ｐゴシック"/>
        <family val="3"/>
        <charset val="128"/>
        <scheme val="minor"/>
      </rPr>
      <t>[必須]</t>
    </r>
    <rPh sb="0" eb="2">
      <t>キシャ</t>
    </rPh>
    <rPh sb="3" eb="6">
      <t>ショザイチ</t>
    </rPh>
    <phoneticPr fontId="1"/>
  </si>
  <si>
    <r>
      <rPr>
        <sz val="11"/>
        <color rgb="FF00B0F0"/>
        <rFont val="ＭＳ Ｐゴシック"/>
        <family val="3"/>
        <charset val="128"/>
        <scheme val="minor"/>
      </rPr>
      <t>●</t>
    </r>
    <r>
      <rPr>
        <sz val="11"/>
        <color theme="1"/>
        <rFont val="ＭＳ Ｐゴシック"/>
        <family val="2"/>
        <charset val="128"/>
        <scheme val="minor"/>
      </rPr>
      <t xml:space="preserve">ご要求仕様記入欄 </t>
    </r>
    <r>
      <rPr>
        <sz val="7"/>
        <color rgb="FFFF0000"/>
        <rFont val="ＭＳ Ｐゴシック"/>
        <family val="3"/>
        <charset val="128"/>
        <scheme val="minor"/>
      </rPr>
      <t>[必須]</t>
    </r>
    <rPh sb="2" eb="4">
      <t>ヨウキュウ</t>
    </rPh>
    <rPh sb="4" eb="6">
      <t>シヨウ</t>
    </rPh>
    <rPh sb="6" eb="8">
      <t>キニュウ</t>
    </rPh>
    <rPh sb="8" eb="9">
      <t>ラン</t>
    </rPh>
    <phoneticPr fontId="1"/>
  </si>
  <si>
    <t>[必須]</t>
    <phoneticPr fontId="1"/>
  </si>
  <si>
    <t>接地線（黄/緑）線の有無　　（心構成の場合のみ）</t>
    <rPh sb="0" eb="2">
      <t>セッチ</t>
    </rPh>
    <rPh sb="2" eb="3">
      <t>セン</t>
    </rPh>
    <rPh sb="4" eb="5">
      <t>キ</t>
    </rPh>
    <rPh sb="6" eb="7">
      <t>ミドリ</t>
    </rPh>
    <rPh sb="8" eb="9">
      <t>セン</t>
    </rPh>
    <rPh sb="10" eb="12">
      <t>ウム</t>
    </rPh>
    <rPh sb="15" eb="16">
      <t>シン</t>
    </rPh>
    <rPh sb="16" eb="18">
      <t>コウセイ</t>
    </rPh>
    <rPh sb="19" eb="21">
      <t>バアイ</t>
    </rPh>
    <phoneticPr fontId="1"/>
  </si>
  <si>
    <t>※接地線を入れる場合、絶縁体色：緑→黄/緑に変更します。</t>
    <rPh sb="1" eb="3">
      <t>セッチ</t>
    </rPh>
    <rPh sb="3" eb="4">
      <t>セン</t>
    </rPh>
    <rPh sb="5" eb="6">
      <t>イ</t>
    </rPh>
    <rPh sb="8" eb="10">
      <t>バアイ</t>
    </rPh>
    <rPh sb="11" eb="13">
      <t>ゼツエン</t>
    </rPh>
    <rPh sb="13" eb="14">
      <t>タイ</t>
    </rPh>
    <rPh sb="14" eb="15">
      <t>ショク</t>
    </rPh>
    <rPh sb="16" eb="17">
      <t>ミドリ</t>
    </rPh>
    <rPh sb="18" eb="19">
      <t>キ</t>
    </rPh>
    <rPh sb="20" eb="21">
      <t>ミドリ</t>
    </rPh>
    <rPh sb="22" eb="24">
      <t>ヘンコウ</t>
    </rPh>
    <phoneticPr fontId="1"/>
  </si>
  <si>
    <t xml:space="preserve">　導体AWGサイズ </t>
    <rPh sb="1" eb="3">
      <t>ドウタイ</t>
    </rPh>
    <phoneticPr fontId="1"/>
  </si>
  <si>
    <t xml:space="preserve">   導体AWGサイズ</t>
    <rPh sb="3" eb="5">
      <t>ドウタイ</t>
    </rPh>
    <phoneticPr fontId="1"/>
  </si>
  <si>
    <t>受付フォーム：https://www.oki.com/cgi-bin/inquiryForm.cgi?p=k181</t>
    <phoneticPr fontId="1"/>
  </si>
  <si>
    <t>セルが水色の部分に必要事項をご記入いただきまして、受付フォームまたはFAXにてお送りください。</t>
    <rPh sb="3" eb="5">
      <t>ミズイロ</t>
    </rPh>
    <rPh sb="6" eb="8">
      <t>ブブン</t>
    </rPh>
    <rPh sb="9" eb="11">
      <t>ヒツヨウ</t>
    </rPh>
    <rPh sb="11" eb="13">
      <t>ジコウ</t>
    </rPh>
    <rPh sb="15" eb="17">
      <t>キニュウ</t>
    </rPh>
    <rPh sb="25" eb="27">
      <t>ウケツケ</t>
    </rPh>
    <rPh sb="40" eb="41">
      <t>オク</t>
    </rPh>
    <phoneticPr fontId="1"/>
  </si>
  <si>
    <t>ｍ</t>
    <phoneticPr fontId="1"/>
  </si>
  <si>
    <t>　 心×心構成の場合、太い方の導体サイズで接地線が入ります。</t>
    <rPh sb="2" eb="3">
      <t>シン</t>
    </rPh>
    <rPh sb="4" eb="5">
      <t>シン</t>
    </rPh>
    <rPh sb="5" eb="7">
      <t>コウセイ</t>
    </rPh>
    <rPh sb="8" eb="10">
      <t>バアイ</t>
    </rPh>
    <rPh sb="11" eb="12">
      <t>フト</t>
    </rPh>
    <rPh sb="13" eb="14">
      <t>ホウ</t>
    </rPh>
    <rPh sb="15" eb="17">
      <t>ドウタイ</t>
    </rPh>
    <rPh sb="21" eb="23">
      <t>セッチ</t>
    </rPh>
    <rPh sb="23" eb="24">
      <t>セン</t>
    </rPh>
    <rPh sb="25" eb="26">
      <t>ハイ</t>
    </rPh>
    <phoneticPr fontId="1"/>
  </si>
  <si>
    <t>品名の表し方</t>
    <rPh sb="0" eb="2">
      <t>ヒンメイ</t>
    </rPh>
    <rPh sb="3" eb="4">
      <t>アラワ</t>
    </rPh>
    <rPh sb="5" eb="6">
      <t>カタ</t>
    </rPh>
    <phoneticPr fontId="1"/>
  </si>
  <si>
    <t>導体組合せ記号（当社にて設定）</t>
    <phoneticPr fontId="1"/>
  </si>
  <si>
    <t>-</t>
    <phoneticPr fontId="1"/>
  </si>
  <si>
    <t>-</t>
    <phoneticPr fontId="1"/>
  </si>
  <si>
    <t>-</t>
    <phoneticPr fontId="1"/>
  </si>
  <si>
    <t>FAX：03-5443-8801</t>
    <phoneticPr fontId="1"/>
  </si>
  <si>
    <t>https://www.oki.com/cgi-bin/inquiryForm.cgi?p=k181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</si>
</sst>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00B0F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20"/>
      <color theme="0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7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7"/>
      <color rgb="FFFF0000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AEEF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0" fillId="3" borderId="0" xfId="0" applyFill="1" applyProtection="1">
      <alignment vertical="center"/>
    </xf>
    <xf numFmtId="0" fontId="0" fillId="0" borderId="0" xfId="0" applyProtection="1">
      <alignment vertical="center"/>
    </xf>
    <xf numFmtId="0" fontId="11" fillId="3" borderId="0" xfId="0" applyFont="1" applyFill="1" applyAlignment="1" applyProtection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ill="1" applyProtection="1">
      <alignment vertical="center"/>
      <protection locked="0"/>
    </xf>
    <xf numFmtId="0" fontId="0" fillId="0" borderId="0" xfId="0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14" fillId="3" borderId="0" xfId="0" applyFont="1" applyFill="1" applyAlignment="1" applyProtection="1">
      <alignment vertical="center"/>
      <protection hidden="1"/>
    </xf>
    <xf numFmtId="0" fontId="0" fillId="3" borderId="0" xfId="0" applyFill="1" applyProtection="1">
      <alignment vertical="center"/>
      <protection hidden="1"/>
    </xf>
    <xf numFmtId="0" fontId="11" fillId="3" borderId="0" xfId="0" applyFont="1" applyFill="1" applyAlignment="1" applyProtection="1">
      <alignment vertical="center"/>
      <protection hidden="1"/>
    </xf>
    <xf numFmtId="0" fontId="17" fillId="3" borderId="0" xfId="1" applyFill="1" applyAlignment="1" applyProtection="1">
      <alignment vertical="center"/>
      <protection hidden="1"/>
    </xf>
    <xf numFmtId="0" fontId="17" fillId="3" borderId="0" xfId="1" applyFill="1" applyProtection="1">
      <alignment vertical="center"/>
      <protection hidden="1"/>
    </xf>
    <xf numFmtId="49" fontId="3" fillId="3" borderId="17" xfId="0" applyNumberFormat="1" applyFont="1" applyFill="1" applyBorder="1" applyAlignment="1" applyProtection="1">
      <alignment vertical="top" wrapText="1"/>
      <protection hidden="1"/>
    </xf>
    <xf numFmtId="49" fontId="3" fillId="3" borderId="11" xfId="0" applyNumberFormat="1" applyFont="1" applyFill="1" applyBorder="1" applyAlignment="1" applyProtection="1">
      <alignment horizontal="center" vertical="top"/>
      <protection hidden="1"/>
    </xf>
    <xf numFmtId="49" fontId="3" fillId="3" borderId="10" xfId="0" applyNumberFormat="1" applyFont="1" applyFill="1" applyBorder="1" applyAlignment="1" applyProtection="1">
      <alignment horizontal="center" vertical="center"/>
      <protection hidden="1"/>
    </xf>
    <xf numFmtId="49" fontId="3" fillId="3" borderId="8" xfId="0" applyNumberFormat="1" applyFont="1" applyFill="1" applyBorder="1" applyAlignment="1" applyProtection="1">
      <alignment horizontal="center" vertical="center"/>
      <protection hidden="1"/>
    </xf>
    <xf numFmtId="49" fontId="0" fillId="3" borderId="8" xfId="0" applyNumberFormat="1" applyFill="1" applyBorder="1" applyAlignment="1" applyProtection="1">
      <alignment horizontal="center" vertical="center"/>
      <protection hidden="1"/>
    </xf>
    <xf numFmtId="0" fontId="3" fillId="3" borderId="0" xfId="0" applyFont="1" applyFill="1" applyProtection="1">
      <alignment vertical="center"/>
      <protection hidden="1"/>
    </xf>
    <xf numFmtId="0" fontId="0" fillId="4" borderId="0" xfId="0" applyFill="1" applyProtection="1">
      <alignment vertical="center"/>
      <protection hidden="1"/>
    </xf>
    <xf numFmtId="0" fontId="0" fillId="4" borderId="0" xfId="0" applyFill="1" applyAlignment="1" applyProtection="1">
      <alignment vertical="center"/>
      <protection hidden="1"/>
    </xf>
    <xf numFmtId="0" fontId="0" fillId="3" borderId="25" xfId="0" applyFill="1" applyBorder="1" applyProtection="1">
      <alignment vertical="center"/>
      <protection hidden="1"/>
    </xf>
    <xf numFmtId="0" fontId="0" fillId="3" borderId="20" xfId="0" applyFill="1" applyBorder="1" applyProtection="1">
      <alignment vertical="center"/>
      <protection hidden="1"/>
    </xf>
    <xf numFmtId="0" fontId="0" fillId="3" borderId="20" xfId="0" applyFill="1" applyBorder="1" applyAlignment="1" applyProtection="1">
      <alignment vertical="center"/>
      <protection hidden="1"/>
    </xf>
    <xf numFmtId="0" fontId="0" fillId="3" borderId="26" xfId="0" applyFill="1" applyBorder="1" applyProtection="1">
      <alignment vertical="center"/>
      <protection hidden="1"/>
    </xf>
    <xf numFmtId="0" fontId="0" fillId="3" borderId="18" xfId="0" applyFill="1" applyBorder="1" applyProtection="1">
      <alignment vertical="center"/>
      <protection hidden="1"/>
    </xf>
    <xf numFmtId="0" fontId="0" fillId="3" borderId="0" xfId="0" applyFill="1" applyBorder="1" applyProtection="1">
      <alignment vertical="center"/>
      <protection hidden="1"/>
    </xf>
    <xf numFmtId="0" fontId="0" fillId="3" borderId="27" xfId="0" applyFill="1" applyBorder="1" applyProtection="1">
      <alignment vertical="center"/>
      <protection hidden="1"/>
    </xf>
    <xf numFmtId="0" fontId="0" fillId="3" borderId="27" xfId="0" applyFill="1" applyBorder="1" applyAlignment="1" applyProtection="1">
      <alignment vertical="center"/>
      <protection hidden="1"/>
    </xf>
    <xf numFmtId="0" fontId="0" fillId="3" borderId="24" xfId="0" applyFill="1" applyBorder="1" applyProtection="1">
      <alignment vertical="center"/>
      <protection hidden="1"/>
    </xf>
    <xf numFmtId="0" fontId="0" fillId="3" borderId="13" xfId="0" applyFill="1" applyBorder="1" applyAlignment="1" applyProtection="1">
      <alignment vertical="center"/>
      <protection hidden="1"/>
    </xf>
    <xf numFmtId="0" fontId="0" fillId="3" borderId="28" xfId="0" applyFill="1" applyBorder="1" applyProtection="1">
      <alignment vertical="center"/>
      <protection hidden="1"/>
    </xf>
    <xf numFmtId="0" fontId="0" fillId="4" borderId="0" xfId="0" applyFill="1" applyBorder="1" applyAlignment="1" applyProtection="1">
      <alignment vertical="center"/>
      <protection hidden="1"/>
    </xf>
    <xf numFmtId="0" fontId="15" fillId="4" borderId="0" xfId="0" applyFont="1" applyFill="1" applyBorder="1" applyAlignment="1" applyProtection="1">
      <alignment vertical="center"/>
      <protection hidden="1"/>
    </xf>
    <xf numFmtId="0" fontId="0" fillId="4" borderId="0" xfId="0" applyFill="1" applyBorder="1" applyProtection="1">
      <alignment vertical="center"/>
      <protection hidden="1"/>
    </xf>
    <xf numFmtId="0" fontId="0" fillId="5" borderId="0" xfId="0" applyFill="1" applyBorder="1" applyAlignment="1" applyProtection="1">
      <alignment vertical="center"/>
      <protection hidden="1"/>
    </xf>
    <xf numFmtId="0" fontId="0" fillId="5" borderId="0" xfId="0" applyFill="1" applyBorder="1" applyProtection="1">
      <alignment vertical="center"/>
      <protection hidden="1"/>
    </xf>
    <xf numFmtId="0" fontId="9" fillId="3" borderId="0" xfId="0" applyFont="1" applyFill="1" applyAlignment="1" applyProtection="1">
      <alignment vertical="center"/>
      <protection hidden="1"/>
    </xf>
    <xf numFmtId="0" fontId="16" fillId="3" borderId="0" xfId="0" applyFont="1" applyFill="1" applyAlignment="1" applyProtection="1">
      <alignment horizontal="left" vertical="center"/>
      <protection hidden="1"/>
    </xf>
    <xf numFmtId="0" fontId="9" fillId="3" borderId="0" xfId="0" applyFont="1" applyFill="1" applyAlignment="1" applyProtection="1">
      <alignment horizontal="left" vertical="center"/>
      <protection hidden="1"/>
    </xf>
    <xf numFmtId="0" fontId="3" fillId="3" borderId="10" xfId="0" applyFont="1" applyFill="1" applyBorder="1" applyAlignment="1" applyProtection="1">
      <alignment horizontal="left" vertical="center"/>
      <protection hidden="1"/>
    </xf>
    <xf numFmtId="0" fontId="0" fillId="3" borderId="10" xfId="0" applyFill="1" applyBorder="1" applyAlignment="1" applyProtection="1">
      <alignment horizontal="center" vertical="center"/>
      <protection hidden="1"/>
    </xf>
    <xf numFmtId="49" fontId="3" fillId="3" borderId="5" xfId="0" applyNumberFormat="1" applyFont="1" applyFill="1" applyBorder="1" applyAlignment="1" applyProtection="1">
      <alignment vertical="top" wrapText="1"/>
      <protection hidden="1"/>
    </xf>
    <xf numFmtId="49" fontId="3" fillId="3" borderId="20" xfId="0" applyNumberFormat="1" applyFont="1" applyFill="1" applyBorder="1" applyAlignment="1" applyProtection="1">
      <alignment horizontal="center" vertical="top"/>
      <protection hidden="1"/>
    </xf>
    <xf numFmtId="0" fontId="18" fillId="0" borderId="3" xfId="0" applyFont="1" applyBorder="1" applyAlignment="1" applyProtection="1">
      <alignment horizontal="center" vertical="center"/>
      <protection hidden="1"/>
    </xf>
    <xf numFmtId="0" fontId="19" fillId="0" borderId="3" xfId="0" applyFont="1" applyBorder="1" applyAlignment="1" applyProtection="1">
      <alignment horizontal="center" vertical="center"/>
      <protection hidden="1"/>
    </xf>
    <xf numFmtId="0" fontId="19" fillId="0" borderId="3" xfId="0" applyFont="1" applyBorder="1" applyAlignment="1" applyProtection="1">
      <alignment horizontal="center" vertical="center" wrapText="1"/>
      <protection hidden="1"/>
    </xf>
    <xf numFmtId="0" fontId="0" fillId="3" borderId="5" xfId="0" applyFill="1" applyBorder="1" applyAlignment="1" applyProtection="1">
      <alignment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0" fillId="3" borderId="0" xfId="0" applyFill="1" applyBorder="1" applyAlignment="1" applyProtection="1">
      <alignment horizontal="center" vertical="center"/>
      <protection hidden="1"/>
    </xf>
    <xf numFmtId="49" fontId="13" fillId="3" borderId="1" xfId="0" applyNumberFormat="1" applyFont="1" applyFill="1" applyBorder="1" applyAlignment="1" applyProtection="1">
      <alignment horizontal="center" vertical="center"/>
      <protection hidden="1"/>
    </xf>
    <xf numFmtId="49" fontId="13" fillId="3" borderId="1" xfId="0" applyNumberFormat="1" applyFont="1" applyFill="1" applyBorder="1" applyAlignment="1" applyProtection="1">
      <alignment horizontal="center" vertical="center" wrapText="1"/>
      <protection hidden="1"/>
    </xf>
    <xf numFmtId="49" fontId="14" fillId="3" borderId="33" xfId="0" applyNumberFormat="1" applyFont="1" applyFill="1" applyBorder="1" applyAlignment="1" applyProtection="1">
      <alignment horizontal="center" vertical="center"/>
      <protection hidden="1"/>
    </xf>
    <xf numFmtId="49" fontId="0" fillId="4" borderId="0" xfId="0" applyNumberFormat="1" applyFill="1" applyBorder="1" applyAlignment="1" applyProtection="1">
      <alignment horizontal="center" vertical="center"/>
      <protection locked="0" hidden="1"/>
    </xf>
    <xf numFmtId="49" fontId="0" fillId="4" borderId="6" xfId="0" applyNumberFormat="1" applyFill="1" applyBorder="1" applyAlignment="1" applyProtection="1">
      <alignment horizontal="center" vertical="center"/>
      <protection locked="0" hidden="1"/>
    </xf>
    <xf numFmtId="49" fontId="0" fillId="4" borderId="13" xfId="0" applyNumberFormat="1" applyFill="1" applyBorder="1" applyAlignment="1" applyProtection="1">
      <alignment horizontal="center" vertical="center"/>
      <protection locked="0" hidden="1"/>
    </xf>
    <xf numFmtId="49" fontId="0" fillId="4" borderId="14" xfId="0" applyNumberFormat="1" applyFill="1" applyBorder="1" applyAlignment="1" applyProtection="1">
      <alignment horizontal="center" vertical="center"/>
      <protection locked="0" hidden="1"/>
    </xf>
    <xf numFmtId="49" fontId="3" fillId="0" borderId="15" xfId="0" applyNumberFormat="1" applyFont="1" applyFill="1" applyBorder="1" applyAlignment="1" applyProtection="1">
      <alignment horizontal="center" vertical="top"/>
      <protection hidden="1"/>
    </xf>
    <xf numFmtId="49" fontId="3" fillId="0" borderId="11" xfId="0" applyNumberFormat="1" applyFont="1" applyFill="1" applyBorder="1" applyAlignment="1" applyProtection="1">
      <alignment horizontal="center" vertical="top"/>
      <protection hidden="1"/>
    </xf>
    <xf numFmtId="49" fontId="3" fillId="0" borderId="16" xfId="0" applyNumberFormat="1" applyFont="1" applyFill="1" applyBorder="1" applyAlignment="1" applyProtection="1">
      <alignment horizontal="center" vertical="top"/>
      <protection hidden="1"/>
    </xf>
    <xf numFmtId="49" fontId="13" fillId="0" borderId="1" xfId="0" applyNumberFormat="1" applyFont="1" applyBorder="1" applyAlignment="1" applyProtection="1">
      <alignment horizontal="center" vertical="center"/>
      <protection hidden="1"/>
    </xf>
    <xf numFmtId="49" fontId="3" fillId="4" borderId="7" xfId="0" applyNumberFormat="1" applyFont="1" applyFill="1" applyBorder="1" applyAlignment="1" applyProtection="1">
      <alignment horizontal="center" vertical="center"/>
      <protection locked="0" hidden="1"/>
    </xf>
    <xf numFmtId="49" fontId="3" fillId="4" borderId="8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2" xfId="0" applyFont="1" applyBorder="1" applyAlignment="1" applyProtection="1">
      <alignment horizontal="center" vertical="center" wrapText="1"/>
      <protection hidden="1"/>
    </xf>
    <xf numFmtId="0" fontId="13" fillId="0" borderId="3" xfId="0" applyFont="1" applyBorder="1" applyAlignment="1" applyProtection="1">
      <alignment horizontal="center" vertical="center" wrapText="1"/>
      <protection hidden="1"/>
    </xf>
    <xf numFmtId="0" fontId="13" fillId="0" borderId="4" xfId="0" applyFont="1" applyBorder="1" applyAlignment="1" applyProtection="1">
      <alignment horizontal="center" vertical="center" wrapText="1"/>
      <protection hidden="1"/>
    </xf>
    <xf numFmtId="0" fontId="13" fillId="0" borderId="5" xfId="0" applyFont="1" applyBorder="1" applyAlignment="1" applyProtection="1">
      <alignment horizontal="center" vertical="center" wrapText="1"/>
      <protection hidden="1"/>
    </xf>
    <xf numFmtId="0" fontId="13" fillId="0" borderId="0" xfId="0" applyFont="1" applyBorder="1" applyAlignment="1" applyProtection="1">
      <alignment horizontal="center" vertical="center" wrapText="1"/>
      <protection hidden="1"/>
    </xf>
    <xf numFmtId="0" fontId="13" fillId="0" borderId="6" xfId="0" applyFont="1" applyBorder="1" applyAlignment="1" applyProtection="1">
      <alignment horizontal="center" vertical="center" wrapText="1"/>
      <protection hidden="1"/>
    </xf>
    <xf numFmtId="49" fontId="5" fillId="0" borderId="2" xfId="0" applyNumberFormat="1" applyFont="1" applyBorder="1" applyAlignment="1" applyProtection="1">
      <alignment horizontal="left" vertical="center"/>
      <protection hidden="1"/>
    </xf>
    <xf numFmtId="49" fontId="6" fillId="0" borderId="3" xfId="0" applyNumberFormat="1" applyFont="1" applyBorder="1" applyAlignment="1" applyProtection="1">
      <alignment horizontal="left" vertical="center"/>
      <protection hidden="1"/>
    </xf>
    <xf numFmtId="49" fontId="6" fillId="0" borderId="4" xfId="0" applyNumberFormat="1" applyFont="1" applyBorder="1" applyAlignment="1" applyProtection="1">
      <alignment horizontal="left" vertical="center"/>
      <protection hidden="1"/>
    </xf>
    <xf numFmtId="49" fontId="3" fillId="0" borderId="24" xfId="0" applyNumberFormat="1" applyFont="1" applyBorder="1" applyAlignment="1" applyProtection="1">
      <alignment horizontal="center" vertical="top"/>
      <protection hidden="1"/>
    </xf>
    <xf numFmtId="49" fontId="3" fillId="0" borderId="13" xfId="0" applyNumberFormat="1" applyFont="1" applyBorder="1" applyAlignment="1" applyProtection="1">
      <alignment horizontal="center" vertical="top"/>
      <protection hidden="1"/>
    </xf>
    <xf numFmtId="49" fontId="3" fillId="0" borderId="14" xfId="0" applyNumberFormat="1" applyFont="1" applyBorder="1" applyAlignment="1" applyProtection="1">
      <alignment horizontal="center" vertical="top"/>
      <protection hidden="1"/>
    </xf>
    <xf numFmtId="49" fontId="3" fillId="4" borderId="19" xfId="0" applyNumberFormat="1" applyFont="1" applyFill="1" applyBorder="1" applyAlignment="1" applyProtection="1">
      <alignment horizontal="center" vertical="center"/>
      <protection locked="0" hidden="1"/>
    </xf>
    <xf numFmtId="49" fontId="3" fillId="4" borderId="20" xfId="0" applyNumberFormat="1" applyFont="1" applyFill="1" applyBorder="1" applyAlignment="1" applyProtection="1">
      <alignment horizontal="center" vertical="center"/>
      <protection locked="0" hidden="1"/>
    </xf>
    <xf numFmtId="49" fontId="3" fillId="4" borderId="12" xfId="0" applyNumberFormat="1" applyFont="1" applyFill="1" applyBorder="1" applyAlignment="1" applyProtection="1">
      <alignment horizontal="center" vertical="center"/>
      <protection locked="0" hidden="1"/>
    </xf>
    <xf numFmtId="49" fontId="3" fillId="4" borderId="13" xfId="0" applyNumberFormat="1" applyFont="1" applyFill="1" applyBorder="1" applyAlignment="1" applyProtection="1">
      <alignment horizontal="center" vertical="center"/>
      <protection locked="0" hidden="1"/>
    </xf>
    <xf numFmtId="49" fontId="3" fillId="4" borderId="0" xfId="0" applyNumberFormat="1" applyFont="1" applyFill="1" applyBorder="1" applyAlignment="1" applyProtection="1">
      <alignment horizontal="center" vertical="top" wrapText="1"/>
      <protection hidden="1"/>
    </xf>
    <xf numFmtId="49" fontId="3" fillId="4" borderId="0" xfId="0" applyNumberFormat="1" applyFont="1" applyFill="1" applyBorder="1" applyAlignment="1" applyProtection="1">
      <alignment horizontal="center" vertical="top"/>
      <protection hidden="1"/>
    </xf>
    <xf numFmtId="49" fontId="3" fillId="4" borderId="8" xfId="0" applyNumberFormat="1" applyFont="1" applyFill="1" applyBorder="1" applyAlignment="1" applyProtection="1">
      <alignment horizontal="center" vertical="center" wrapText="1"/>
      <protection locked="0" hidden="1"/>
    </xf>
    <xf numFmtId="49" fontId="3" fillId="4" borderId="9" xfId="0" applyNumberFormat="1" applyFont="1" applyFill="1" applyBorder="1" applyAlignment="1" applyProtection="1">
      <alignment horizontal="center" vertical="center" wrapText="1"/>
      <protection locked="0" hidden="1"/>
    </xf>
    <xf numFmtId="0" fontId="13" fillId="0" borderId="1" xfId="0" applyFont="1" applyBorder="1" applyAlignment="1" applyProtection="1">
      <alignment horizontal="center" vertical="center"/>
      <protection hidden="1"/>
    </xf>
    <xf numFmtId="49" fontId="3" fillId="4" borderId="9" xfId="0" applyNumberFormat="1" applyFont="1" applyFill="1" applyBorder="1" applyAlignment="1" applyProtection="1">
      <alignment horizontal="center" vertical="center"/>
      <protection locked="0" hidden="1"/>
    </xf>
    <xf numFmtId="49" fontId="13" fillId="3" borderId="34" xfId="0" applyNumberFormat="1" applyFont="1" applyFill="1" applyBorder="1" applyAlignment="1" applyProtection="1">
      <alignment horizontal="center" vertical="center" wrapText="1"/>
      <protection hidden="1"/>
    </xf>
    <xf numFmtId="49" fontId="13" fillId="3" borderId="34" xfId="0" applyNumberFormat="1" applyFont="1" applyFill="1" applyBorder="1" applyAlignment="1" applyProtection="1">
      <alignment horizontal="center" vertical="center"/>
      <protection hidden="1"/>
    </xf>
    <xf numFmtId="49" fontId="13" fillId="0" borderId="9" xfId="0" applyNumberFormat="1" applyFont="1" applyBorder="1" applyAlignment="1" applyProtection="1">
      <alignment horizontal="center" vertical="center" wrapText="1"/>
      <protection hidden="1"/>
    </xf>
    <xf numFmtId="49" fontId="13" fillId="0" borderId="1" xfId="0" applyNumberFormat="1" applyFont="1" applyBorder="1" applyAlignment="1" applyProtection="1">
      <alignment horizontal="center" vertical="center" wrapText="1"/>
      <protection hidden="1"/>
    </xf>
    <xf numFmtId="49" fontId="3" fillId="4" borderId="30" xfId="0" applyNumberFormat="1" applyFont="1" applyFill="1" applyBorder="1" applyAlignment="1" applyProtection="1">
      <alignment horizontal="center" vertical="top"/>
      <protection locked="0" hidden="1"/>
    </xf>
    <xf numFmtId="49" fontId="3" fillId="4" borderId="31" xfId="0" applyNumberFormat="1" applyFont="1" applyFill="1" applyBorder="1" applyAlignment="1" applyProtection="1">
      <alignment horizontal="center" vertical="top"/>
      <protection locked="0" hidden="1"/>
    </xf>
    <xf numFmtId="49" fontId="3" fillId="4" borderId="32" xfId="0" applyNumberFormat="1" applyFont="1" applyFill="1" applyBorder="1" applyAlignment="1" applyProtection="1">
      <alignment horizontal="center" vertical="top"/>
      <protection locked="0" hidden="1"/>
    </xf>
    <xf numFmtId="49" fontId="0" fillId="4" borderId="7" xfId="0" applyNumberFormat="1" applyFill="1" applyBorder="1" applyAlignment="1" applyProtection="1">
      <alignment horizontal="center" vertical="center"/>
      <protection locked="0" hidden="1"/>
    </xf>
    <xf numFmtId="49" fontId="0" fillId="4" borderId="8" xfId="0" applyNumberFormat="1" applyFill="1" applyBorder="1" applyAlignment="1" applyProtection="1">
      <alignment horizontal="center" vertical="center"/>
      <protection locked="0" hidden="1"/>
    </xf>
    <xf numFmtId="49" fontId="13" fillId="3" borderId="7" xfId="0" applyNumberFormat="1" applyFont="1" applyFill="1" applyBorder="1" applyAlignment="1" applyProtection="1">
      <alignment horizontal="center" vertical="center" wrapText="1"/>
      <protection hidden="1"/>
    </xf>
    <xf numFmtId="49" fontId="13" fillId="3" borderId="8" xfId="0" applyNumberFormat="1" applyFont="1" applyFill="1" applyBorder="1" applyAlignment="1" applyProtection="1">
      <alignment horizontal="center" vertical="center" wrapText="1"/>
      <protection hidden="1"/>
    </xf>
    <xf numFmtId="49" fontId="13" fillId="3" borderId="9" xfId="0" applyNumberFormat="1" applyFont="1" applyFill="1" applyBorder="1" applyAlignment="1" applyProtection="1">
      <alignment horizontal="center" vertical="center" wrapText="1"/>
      <protection hidden="1"/>
    </xf>
    <xf numFmtId="49" fontId="3" fillId="4" borderId="13" xfId="0" applyNumberFormat="1" applyFont="1" applyFill="1" applyBorder="1" applyAlignment="1" applyProtection="1">
      <alignment horizontal="center" vertical="top"/>
      <protection hidden="1"/>
    </xf>
    <xf numFmtId="49" fontId="3" fillId="4" borderId="15" xfId="0" applyNumberFormat="1" applyFont="1" applyFill="1" applyBorder="1" applyAlignment="1" applyProtection="1">
      <alignment horizontal="center" vertical="top"/>
      <protection locked="0" hidden="1"/>
    </xf>
    <xf numFmtId="49" fontId="3" fillId="4" borderId="11" xfId="0" applyNumberFormat="1" applyFont="1" applyFill="1" applyBorder="1" applyAlignment="1" applyProtection="1">
      <alignment horizontal="center" vertical="top"/>
      <protection locked="0" hidden="1"/>
    </xf>
    <xf numFmtId="49" fontId="3" fillId="4" borderId="29" xfId="0" applyNumberFormat="1" applyFont="1" applyFill="1" applyBorder="1" applyAlignment="1" applyProtection="1">
      <alignment horizontal="center" vertical="top"/>
      <protection locked="0" hidden="1"/>
    </xf>
    <xf numFmtId="49" fontId="3" fillId="4" borderId="38" xfId="0" applyNumberFormat="1" applyFont="1" applyFill="1" applyBorder="1" applyAlignment="1" applyProtection="1">
      <alignment horizontal="center" vertical="center"/>
      <protection locked="0" hidden="1"/>
    </xf>
    <xf numFmtId="49" fontId="3" fillId="4" borderId="39" xfId="0" applyNumberFormat="1" applyFont="1" applyFill="1" applyBorder="1" applyAlignment="1" applyProtection="1">
      <alignment horizontal="center" vertical="center"/>
      <protection locked="0" hidden="1"/>
    </xf>
    <xf numFmtId="49" fontId="3" fillId="4" borderId="40" xfId="0" applyNumberFormat="1" applyFont="1" applyFill="1" applyBorder="1" applyAlignment="1" applyProtection="1">
      <alignment horizontal="center" vertical="center"/>
      <protection locked="0" hidden="1"/>
    </xf>
    <xf numFmtId="0" fontId="20" fillId="0" borderId="8" xfId="0" applyFont="1" applyBorder="1" applyAlignment="1" applyProtection="1">
      <alignment horizontal="left" vertical="center" wrapText="1"/>
      <protection hidden="1"/>
    </xf>
    <xf numFmtId="0" fontId="20" fillId="0" borderId="9" xfId="0" applyFont="1" applyBorder="1" applyAlignment="1" applyProtection="1">
      <alignment horizontal="left" vertical="center" wrapText="1"/>
      <protection hidden="1"/>
    </xf>
    <xf numFmtId="0" fontId="19" fillId="0" borderId="3" xfId="0" applyFont="1" applyBorder="1" applyAlignment="1" applyProtection="1">
      <alignment horizontal="center" vertical="center" wrapText="1"/>
      <protection hidden="1"/>
    </xf>
    <xf numFmtId="49" fontId="3" fillId="4" borderId="21" xfId="0" applyNumberFormat="1" applyFont="1" applyFill="1" applyBorder="1" applyAlignment="1" applyProtection="1">
      <alignment horizontal="center" vertical="center"/>
      <protection locked="0" hidden="1"/>
    </xf>
    <xf numFmtId="49" fontId="3" fillId="4" borderId="22" xfId="0" applyNumberFormat="1" applyFont="1" applyFill="1" applyBorder="1" applyAlignment="1" applyProtection="1">
      <alignment horizontal="center" vertical="center"/>
      <protection locked="0" hidden="1"/>
    </xf>
    <xf numFmtId="49" fontId="3" fillId="4" borderId="23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7" xfId="0" applyFont="1" applyBorder="1" applyAlignment="1" applyProtection="1">
      <alignment horizontal="center" vertical="center" wrapText="1"/>
      <protection hidden="1"/>
    </xf>
    <xf numFmtId="0" fontId="13" fillId="0" borderId="8" xfId="0" applyFont="1" applyBorder="1" applyAlignment="1" applyProtection="1">
      <alignment horizontal="center" vertical="center" wrapText="1"/>
      <protection hidden="1"/>
    </xf>
    <xf numFmtId="0" fontId="13" fillId="0" borderId="9" xfId="0" applyFont="1" applyBorder="1" applyAlignment="1" applyProtection="1">
      <alignment horizontal="center" vertical="center" wrapText="1"/>
      <protection hidden="1"/>
    </xf>
    <xf numFmtId="49" fontId="0" fillId="0" borderId="8" xfId="0" applyNumberFormat="1" applyBorder="1" applyAlignment="1" applyProtection="1">
      <alignment horizontal="center" vertical="center"/>
      <protection hidden="1"/>
    </xf>
    <xf numFmtId="49" fontId="7" fillId="0" borderId="8" xfId="0" applyNumberFormat="1" applyFont="1" applyBorder="1" applyAlignment="1" applyProtection="1">
      <alignment horizontal="left" vertical="center" wrapText="1"/>
      <protection hidden="1"/>
    </xf>
    <xf numFmtId="49" fontId="8" fillId="0" borderId="8" xfId="0" applyNumberFormat="1" applyFont="1" applyBorder="1" applyAlignment="1" applyProtection="1">
      <alignment horizontal="left" vertical="center" wrapText="1"/>
      <protection hidden="1"/>
    </xf>
    <xf numFmtId="49" fontId="8" fillId="0" borderId="9" xfId="0" applyNumberFormat="1" applyFont="1" applyBorder="1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3" borderId="3" xfId="0" applyFill="1" applyBorder="1" applyAlignment="1" applyProtection="1">
      <alignment horizontal="left" vertical="center"/>
      <protection hidden="1"/>
    </xf>
    <xf numFmtId="0" fontId="0" fillId="3" borderId="0" xfId="0" applyFill="1" applyBorder="1" applyAlignment="1" applyProtection="1">
      <alignment horizontal="left" vertical="center"/>
      <protection hidden="1"/>
    </xf>
    <xf numFmtId="0" fontId="0" fillId="3" borderId="10" xfId="0" applyFill="1" applyBorder="1" applyAlignment="1" applyProtection="1">
      <alignment horizontal="left" vertical="center"/>
      <protection hidden="1"/>
    </xf>
    <xf numFmtId="0" fontId="0" fillId="3" borderId="13" xfId="0" applyFill="1" applyBorder="1" applyAlignment="1" applyProtection="1">
      <alignment horizontal="center" vertical="center"/>
      <protection hidden="1"/>
    </xf>
    <xf numFmtId="0" fontId="3" fillId="3" borderId="10" xfId="0" applyFont="1" applyFill="1" applyBorder="1" applyAlignment="1" applyProtection="1">
      <alignment horizontal="left" vertical="center"/>
      <protection hidden="1"/>
    </xf>
    <xf numFmtId="49" fontId="0" fillId="0" borderId="9" xfId="0" applyNumberFormat="1" applyBorder="1" applyAlignment="1" applyProtection="1">
      <alignment horizontal="center" vertical="center"/>
      <protection hidden="1"/>
    </xf>
    <xf numFmtId="49" fontId="13" fillId="0" borderId="1" xfId="0" applyNumberFormat="1" applyFont="1" applyFill="1" applyBorder="1" applyAlignment="1" applyProtection="1">
      <alignment horizontal="center" vertical="center"/>
      <protection hidden="1"/>
    </xf>
    <xf numFmtId="0" fontId="18" fillId="0" borderId="3" xfId="0" applyFont="1" applyBorder="1" applyAlignment="1" applyProtection="1">
      <alignment horizontal="center" vertical="center"/>
      <protection hidden="1"/>
    </xf>
    <xf numFmtId="49" fontId="0" fillId="4" borderId="9" xfId="0" applyNumberFormat="1" applyFill="1" applyBorder="1" applyAlignment="1" applyProtection="1">
      <alignment horizontal="center" vertical="center"/>
      <protection locked="0" hidden="1"/>
    </xf>
    <xf numFmtId="0" fontId="0" fillId="3" borderId="0" xfId="0" applyFill="1" applyAlignment="1" applyProtection="1">
      <alignment horizontal="left" vertical="center"/>
      <protection hidden="1"/>
    </xf>
    <xf numFmtId="0" fontId="18" fillId="0" borderId="2" xfId="0" applyFont="1" applyBorder="1" applyAlignment="1" applyProtection="1">
      <alignment horizontal="center" vertical="center"/>
      <protection hidden="1"/>
    </xf>
    <xf numFmtId="49" fontId="3" fillId="4" borderId="10" xfId="0" applyNumberFormat="1" applyFont="1" applyFill="1" applyBorder="1" applyAlignment="1" applyProtection="1">
      <alignment horizontal="center" vertical="center"/>
      <protection locked="0" hidden="1"/>
    </xf>
    <xf numFmtId="49" fontId="3" fillId="4" borderId="41" xfId="0" applyNumberFormat="1" applyFont="1" applyFill="1" applyBorder="1" applyAlignment="1" applyProtection="1">
      <alignment horizontal="center" vertical="center"/>
      <protection locked="0" hidden="1"/>
    </xf>
    <xf numFmtId="49" fontId="0" fillId="4" borderId="35" xfId="0" applyNumberFormat="1" applyFont="1" applyFill="1" applyBorder="1" applyAlignment="1" applyProtection="1">
      <alignment horizontal="center" vertical="center"/>
      <protection locked="0" hidden="1"/>
    </xf>
    <xf numFmtId="49" fontId="0" fillId="4" borderId="36" xfId="0" applyNumberFormat="1" applyFont="1" applyFill="1" applyBorder="1" applyAlignment="1" applyProtection="1">
      <alignment horizontal="center" vertical="center"/>
      <protection locked="0" hidden="1"/>
    </xf>
    <xf numFmtId="49" fontId="0" fillId="4" borderId="37" xfId="0" applyNumberFormat="1" applyFont="1" applyFill="1" applyBorder="1" applyAlignment="1" applyProtection="1">
      <alignment horizontal="center" vertical="center"/>
      <protection locked="0" hidden="1"/>
    </xf>
    <xf numFmtId="49" fontId="0" fillId="4" borderId="5" xfId="0" applyNumberFormat="1" applyFill="1" applyBorder="1" applyAlignment="1" applyProtection="1">
      <alignment horizontal="center" vertical="center"/>
      <protection locked="0" hidden="1"/>
    </xf>
    <xf numFmtId="49" fontId="0" fillId="4" borderId="10" xfId="0" applyNumberFormat="1" applyFill="1" applyBorder="1" applyAlignment="1" applyProtection="1">
      <alignment horizontal="center" vertical="center"/>
      <protection locked="0" hidden="1"/>
    </xf>
    <xf numFmtId="49" fontId="13" fillId="3" borderId="7" xfId="0" applyNumberFormat="1" applyFont="1" applyFill="1" applyBorder="1" applyAlignment="1" applyProtection="1">
      <alignment horizontal="center" vertical="center"/>
      <protection hidden="1"/>
    </xf>
    <xf numFmtId="49" fontId="13" fillId="3" borderId="8" xfId="0" applyNumberFormat="1" applyFont="1" applyFill="1" applyBorder="1" applyAlignment="1" applyProtection="1">
      <alignment horizontal="center" vertical="center"/>
      <protection hidden="1"/>
    </xf>
    <xf numFmtId="49" fontId="13" fillId="3" borderId="38" xfId="0" applyNumberFormat="1" applyFont="1" applyFill="1" applyBorder="1" applyAlignment="1" applyProtection="1">
      <alignment horizontal="center" vertical="center" wrapText="1"/>
      <protection hidden="1"/>
    </xf>
    <xf numFmtId="49" fontId="13" fillId="3" borderId="39" xfId="0" applyNumberFormat="1" applyFont="1" applyFill="1" applyBorder="1" applyAlignment="1" applyProtection="1">
      <alignment horizontal="center" vertical="center"/>
      <protection hidden="1"/>
    </xf>
    <xf numFmtId="49" fontId="13" fillId="3" borderId="40" xfId="0" applyNumberFormat="1" applyFont="1" applyFill="1" applyBorder="1" applyAlignment="1" applyProtection="1">
      <alignment horizontal="center" vertical="center"/>
      <protection hidden="1"/>
    </xf>
    <xf numFmtId="49" fontId="14" fillId="3" borderId="35" xfId="0" applyNumberFormat="1" applyFont="1" applyFill="1" applyBorder="1" applyAlignment="1" applyProtection="1">
      <alignment horizontal="center" vertical="center"/>
      <protection hidden="1"/>
    </xf>
    <xf numFmtId="49" fontId="13" fillId="3" borderId="36" xfId="0" applyNumberFormat="1" applyFont="1" applyFill="1" applyBorder="1" applyAlignment="1" applyProtection="1">
      <alignment horizontal="center" vertical="center"/>
      <protection hidden="1"/>
    </xf>
    <xf numFmtId="49" fontId="13" fillId="3" borderId="37" xfId="0" applyNumberFormat="1" applyFont="1" applyFill="1" applyBorder="1" applyAlignment="1" applyProtection="1">
      <alignment horizontal="center" vertical="center"/>
      <protection hidden="1"/>
    </xf>
    <xf numFmtId="49" fontId="3" fillId="4" borderId="42" xfId="0" applyNumberFormat="1" applyFont="1" applyFill="1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DAEEF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checked="Checked" firstButton="1" fmlaLink="Sheet1!$L$30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Drop" dropStyle="combo" dx="16" fmlaLink="Sheet1!$D$30" fmlaRange="Sheet1!$D$17:$D$26" noThreeD="1" sel="1" val="0"/>
</file>

<file path=xl/ctrlProps/ctrlProp3.xml><?xml version="1.0" encoding="utf-8"?>
<formControlPr xmlns="http://schemas.microsoft.com/office/spreadsheetml/2009/9/main" objectType="CheckBox" fmlaLink="Sheet1!$G$3" lockText="1" noThreeD="1"/>
</file>

<file path=xl/ctrlProps/ctrlProp4.xml><?xml version="1.0" encoding="utf-8"?>
<formControlPr xmlns="http://schemas.microsoft.com/office/spreadsheetml/2009/9/main" objectType="Drop" dropStyle="combo" dx="16" fmlaLink="Sheet1!$I$30" fmlaRange="Sheet1!$I$17:$I$26" noThreeD="1" sel="1" val="0"/>
</file>

<file path=xl/ctrlProps/ctrlProp5.xml><?xml version="1.0" encoding="utf-8"?>
<formControlPr xmlns="http://schemas.microsoft.com/office/spreadsheetml/2009/9/main" objectType="Drop" dropStyle="combo" dx="16" fmlaLink="Sheet1!$C$30" fmlaRange="Sheet1!$C$17:$C$28" noThreeD="1" sel="2"/>
</file>

<file path=xl/ctrlProps/ctrlProp6.xml><?xml version="1.0" encoding="utf-8"?>
<formControlPr xmlns="http://schemas.microsoft.com/office/spreadsheetml/2009/9/main" objectType="Drop" dropStyle="combo" dx="16" fmlaLink="Sheet1!$H$30" fmlaRange="Sheet1!$H$17:$H$29" noThreeD="1" sel="1" val="0"/>
</file>

<file path=xl/ctrlProps/ctrlProp7.xml><?xml version="1.0" encoding="utf-8"?>
<formControlPr xmlns="http://schemas.microsoft.com/office/spreadsheetml/2009/9/main" objectType="Radio" checked="Checked" firstButton="1" fmlaLink="Sheet1!$D$3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40</xdr:row>
          <xdr:rowOff>19050</xdr:rowOff>
        </xdr:from>
        <xdr:to>
          <xdr:col>13</xdr:col>
          <xdr:colOff>114300</xdr:colOff>
          <xdr:row>43</xdr:row>
          <xdr:rowOff>95250</xdr:rowOff>
        </xdr:to>
        <xdr:sp macro="" textlink="">
          <xdr:nvSpPr>
            <xdr:cNvPr id="2068" name="Group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27589</xdr:colOff>
      <xdr:row>39</xdr:row>
      <xdr:rowOff>207251</xdr:rowOff>
    </xdr:from>
    <xdr:to>
      <xdr:col>14</xdr:col>
      <xdr:colOff>144517</xdr:colOff>
      <xdr:row>44</xdr:row>
      <xdr:rowOff>50909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246664" y="7379576"/>
          <a:ext cx="2964903" cy="62470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31</xdr:row>
          <xdr:rowOff>161925</xdr:rowOff>
        </xdr:from>
        <xdr:to>
          <xdr:col>13</xdr:col>
          <xdr:colOff>76200</xdr:colOff>
          <xdr:row>33</xdr:row>
          <xdr:rowOff>19050</xdr:rowOff>
        </xdr:to>
        <xdr:sp macro="" textlink="">
          <xdr:nvSpPr>
            <xdr:cNvPr id="2050" name="Drop Down 2" descr="構成をえらんでください。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34</xdr:row>
          <xdr:rowOff>180975</xdr:rowOff>
        </xdr:from>
        <xdr:to>
          <xdr:col>30</xdr:col>
          <xdr:colOff>104775</xdr:colOff>
          <xdr:row>36</xdr:row>
          <xdr:rowOff>66675</xdr:rowOff>
        </xdr:to>
        <xdr:sp macro="" textlink="">
          <xdr:nvSpPr>
            <xdr:cNvPr id="2051" name="Check Box 3" descr="　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AEEF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31</xdr:row>
          <xdr:rowOff>161925</xdr:rowOff>
        </xdr:from>
        <xdr:to>
          <xdr:col>29</xdr:col>
          <xdr:colOff>95250</xdr:colOff>
          <xdr:row>33</xdr:row>
          <xdr:rowOff>19050</xdr:rowOff>
        </xdr:to>
        <xdr:sp macro="" textlink="">
          <xdr:nvSpPr>
            <xdr:cNvPr id="2052" name="Drop Down 4" descr="構成をえらんでください。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31</xdr:row>
          <xdr:rowOff>161925</xdr:rowOff>
        </xdr:from>
        <xdr:to>
          <xdr:col>8</xdr:col>
          <xdr:colOff>171450</xdr:colOff>
          <xdr:row>33</xdr:row>
          <xdr:rowOff>0</xdr:rowOff>
        </xdr:to>
        <xdr:sp macro="" textlink="">
          <xdr:nvSpPr>
            <xdr:cNvPr id="2056" name="Drop Down 8" descr="構成をえらんでください。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31</xdr:row>
          <xdr:rowOff>161925</xdr:rowOff>
        </xdr:from>
        <xdr:to>
          <xdr:col>24</xdr:col>
          <xdr:colOff>161925</xdr:colOff>
          <xdr:row>33</xdr:row>
          <xdr:rowOff>0</xdr:rowOff>
        </xdr:to>
        <xdr:sp macro="" textlink="">
          <xdr:nvSpPr>
            <xdr:cNvPr id="2057" name="Drop Down 9" descr="構成をえらんでください。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19</xdr:row>
          <xdr:rowOff>0</xdr:rowOff>
        </xdr:from>
        <xdr:to>
          <xdr:col>10</xdr:col>
          <xdr:colOff>142875</xdr:colOff>
          <xdr:row>20</xdr:row>
          <xdr:rowOff>104775</xdr:rowOff>
        </xdr:to>
        <xdr:sp macro="" textlink="">
          <xdr:nvSpPr>
            <xdr:cNvPr id="2060" name="Option Button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対×対構成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19</xdr:row>
          <xdr:rowOff>9525</xdr:rowOff>
        </xdr:from>
        <xdr:to>
          <xdr:col>20</xdr:col>
          <xdr:colOff>142875</xdr:colOff>
          <xdr:row>20</xdr:row>
          <xdr:rowOff>114300</xdr:rowOff>
        </xdr:to>
        <xdr:sp macro="" textlink="">
          <xdr:nvSpPr>
            <xdr:cNvPr id="2061" name="Option Button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対×心構成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19</xdr:row>
          <xdr:rowOff>28575</xdr:rowOff>
        </xdr:from>
        <xdr:to>
          <xdr:col>30</xdr:col>
          <xdr:colOff>114300</xdr:colOff>
          <xdr:row>20</xdr:row>
          <xdr:rowOff>133350</xdr:rowOff>
        </xdr:to>
        <xdr:sp macro="" textlink="">
          <xdr:nvSpPr>
            <xdr:cNvPr id="2062" name="Option Button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心×心構成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203637</xdr:colOff>
      <xdr:row>41</xdr:row>
      <xdr:rowOff>95251</xdr:rowOff>
    </xdr:from>
    <xdr:to>
      <xdr:col>13</xdr:col>
      <xdr:colOff>164224</xdr:colOff>
      <xdr:row>43</xdr:row>
      <xdr:rowOff>26277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22712" y="7600951"/>
          <a:ext cx="2589487" cy="273926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41</xdr:row>
          <xdr:rowOff>114300</xdr:rowOff>
        </xdr:from>
        <xdr:to>
          <xdr:col>6</xdr:col>
          <xdr:colOff>123825</xdr:colOff>
          <xdr:row>42</xdr:row>
          <xdr:rowOff>152400</xdr:rowOff>
        </xdr:to>
        <xdr:sp macro="" textlink="">
          <xdr:nvSpPr>
            <xdr:cNvPr id="2063" name="Option Button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シールドなし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41</xdr:row>
          <xdr:rowOff>123825</xdr:rowOff>
        </xdr:from>
        <xdr:to>
          <xdr:col>11</xdr:col>
          <xdr:colOff>152400</xdr:colOff>
          <xdr:row>43</xdr:row>
          <xdr:rowOff>0</xdr:rowOff>
        </xdr:to>
        <xdr:sp macro="" textlink="">
          <xdr:nvSpPr>
            <xdr:cNvPr id="2069" name="Option Button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シールドあり</a:t>
              </a:r>
            </a:p>
          </xdr:txBody>
        </xdr:sp>
        <xdr:clientData/>
      </xdr:twoCellAnchor>
    </mc:Choice>
    <mc:Fallback/>
  </mc:AlternateContent>
  <xdr:twoCellAnchor editAs="oneCell">
    <xdr:from>
      <xdr:col>9</xdr:col>
      <xdr:colOff>111490</xdr:colOff>
      <xdr:row>56</xdr:row>
      <xdr:rowOff>171146</xdr:rowOff>
    </xdr:from>
    <xdr:to>
      <xdr:col>24</xdr:col>
      <xdr:colOff>99874</xdr:colOff>
      <xdr:row>56</xdr:row>
      <xdr:rowOff>370742</xdr:rowOff>
    </xdr:to>
    <xdr:pic>
      <xdr:nvPicPr>
        <xdr:cNvPr id="13" name="Picture 23" descr="44_5_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3165" y="10601021"/>
          <a:ext cx="3274509" cy="1995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15413</xdr:colOff>
      <xdr:row>1</xdr:row>
      <xdr:rowOff>6062</xdr:rowOff>
    </xdr:from>
    <xdr:to>
      <xdr:col>5</xdr:col>
      <xdr:colOff>6570</xdr:colOff>
      <xdr:row>2</xdr:row>
      <xdr:rowOff>93863</xdr:rowOff>
    </xdr:to>
    <xdr:pic>
      <xdr:nvPicPr>
        <xdr:cNvPr id="14" name="Picture 41" descr="okirogoC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189" y="84890"/>
          <a:ext cx="858260" cy="317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190496</xdr:colOff>
      <xdr:row>39</xdr:row>
      <xdr:rowOff>214478</xdr:rowOff>
    </xdr:from>
    <xdr:to>
      <xdr:col>11</xdr:col>
      <xdr:colOff>52551</xdr:colOff>
      <xdr:row>41</xdr:row>
      <xdr:rowOff>127441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09571" y="7386803"/>
          <a:ext cx="2052805" cy="2463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シールドの有無 </a:t>
          </a:r>
          <a:r>
            <a:rPr kumimoji="1" lang="ja-JP" altLang="en-US" sz="700">
              <a:solidFill>
                <a:srgbClr val="FF0000"/>
              </a:solidFill>
            </a:rPr>
            <a:t>［必須］</a:t>
          </a:r>
        </a:p>
      </xdr:txBody>
    </xdr:sp>
    <xdr:clientData/>
  </xdr:twoCellAnchor>
  <xdr:twoCellAnchor>
    <xdr:from>
      <xdr:col>18</xdr:col>
      <xdr:colOff>13138</xdr:colOff>
      <xdr:row>34</xdr:row>
      <xdr:rowOff>190498</xdr:rowOff>
    </xdr:from>
    <xdr:to>
      <xdr:col>30</xdr:col>
      <xdr:colOff>183932</xdr:colOff>
      <xdr:row>36</xdr:row>
      <xdr:rowOff>78825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915104" y="6247084"/>
          <a:ext cx="2772104" cy="2496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←接地線ありの場合、チェックを入れてください。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2" Type="http://schemas.openxmlformats.org/officeDocument/2006/relationships/hyperlink" Target="https://www.oki.com/cgi-bin/inquiryForm.cgi?p=k181" TargetMode="External"/><Relationship Id="rId16" Type="http://schemas.openxmlformats.org/officeDocument/2006/relationships/ctrlProp" Target="../ctrlProps/ctrlProp11.xml"/><Relationship Id="rId1" Type="http://schemas.openxmlformats.org/officeDocument/2006/relationships/hyperlink" Target="https://www.oki.com/cgi-bin/inquiryForm.cgi?p=k181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W57"/>
  <sheetViews>
    <sheetView showRowColHeaders="0" tabSelected="1" zoomScaleNormal="100" workbookViewId="0">
      <selection activeCell="AE3" sqref="AE3"/>
    </sheetView>
  </sheetViews>
  <sheetFormatPr defaultColWidth="0" defaultRowHeight="13.5" zeroHeight="1" x14ac:dyDescent="0.15"/>
  <cols>
    <col min="1" max="32" width="2.875" style="5" customWidth="1"/>
    <col min="33" max="33" width="2.875" style="4" customWidth="1"/>
    <col min="34" max="34" width="16.75" hidden="1" customWidth="1"/>
    <col min="35" max="49" width="0" hidden="1" customWidth="1"/>
    <col min="50" max="16384" width="9" hidden="1"/>
  </cols>
  <sheetData>
    <row r="1" spans="1:33" ht="6" customHeight="1" x14ac:dyDescent="0.15">
      <c r="A1" s="11"/>
      <c r="B1" s="12"/>
      <c r="C1" s="12"/>
      <c r="D1" s="12"/>
      <c r="E1" s="12"/>
      <c r="F1" s="12"/>
      <c r="G1" s="11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3"/>
    </row>
    <row r="2" spans="1:33" ht="18" customHeight="1" x14ac:dyDescent="0.15">
      <c r="A2" s="12"/>
      <c r="B2" s="12"/>
      <c r="C2" s="12"/>
      <c r="D2" s="12"/>
      <c r="E2" s="12"/>
      <c r="F2" s="14" t="s">
        <v>63</v>
      </c>
      <c r="G2" s="12"/>
      <c r="H2" s="12"/>
      <c r="I2" s="12"/>
      <c r="J2" s="12"/>
      <c r="K2" s="12"/>
      <c r="L2" s="12"/>
      <c r="M2" s="12"/>
      <c r="N2" s="12"/>
      <c r="O2" s="12"/>
      <c r="P2" s="15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2"/>
    </row>
    <row r="3" spans="1:33" ht="18" customHeight="1" x14ac:dyDescent="0.15">
      <c r="A3" s="12"/>
      <c r="B3" s="12"/>
      <c r="C3" s="12"/>
      <c r="D3" s="12"/>
      <c r="E3" s="12"/>
      <c r="G3" s="16" t="s">
        <v>62</v>
      </c>
      <c r="H3" s="16"/>
      <c r="I3" s="16"/>
      <c r="K3" s="17" t="s">
        <v>72</v>
      </c>
      <c r="L3" s="17"/>
      <c r="M3" s="17"/>
      <c r="N3" s="17"/>
      <c r="O3" s="17"/>
      <c r="P3" s="18"/>
      <c r="Q3" s="17"/>
      <c r="R3" s="17"/>
      <c r="S3" s="17"/>
      <c r="T3" s="17"/>
      <c r="U3" s="17"/>
      <c r="V3" s="17"/>
      <c r="W3" s="17"/>
      <c r="X3" s="17"/>
      <c r="Y3" s="17"/>
      <c r="Z3" s="16"/>
      <c r="AA3" s="16"/>
      <c r="AB3" s="16"/>
      <c r="AC3" s="16"/>
      <c r="AD3" s="16"/>
      <c r="AE3" s="16"/>
      <c r="AF3" s="16"/>
      <c r="AG3" s="12"/>
    </row>
    <row r="4" spans="1:33" s="6" customFormat="1" x14ac:dyDescent="0.15">
      <c r="A4" s="16"/>
      <c r="B4" s="16"/>
      <c r="C4" s="16"/>
      <c r="D4" s="16"/>
      <c r="E4" s="16"/>
      <c r="G4" s="16" t="s">
        <v>71</v>
      </c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</row>
    <row r="5" spans="1:33" ht="24" x14ac:dyDescent="0.15">
      <c r="A5" s="55"/>
      <c r="B5" s="54" t="s">
        <v>0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13"/>
    </row>
    <row r="6" spans="1:33" ht="9" customHeight="1" x14ac:dyDescent="0.1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13"/>
    </row>
    <row r="7" spans="1:33" x14ac:dyDescent="0.15">
      <c r="A7" s="55"/>
      <c r="B7" s="129" t="s">
        <v>1</v>
      </c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3"/>
    </row>
    <row r="8" spans="1:33" x14ac:dyDescent="0.15">
      <c r="A8" s="55"/>
      <c r="B8" s="59" t="s">
        <v>2</v>
      </c>
      <c r="C8" s="59"/>
      <c r="D8" s="59"/>
      <c r="E8" s="138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40"/>
      <c r="R8" s="148" t="s">
        <v>2</v>
      </c>
      <c r="S8" s="149"/>
      <c r="T8" s="150"/>
      <c r="U8" s="138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40"/>
      <c r="AG8" s="13"/>
    </row>
    <row r="9" spans="1:33" ht="22.5" customHeight="1" x14ac:dyDescent="0.15">
      <c r="A9" s="55"/>
      <c r="B9" s="92" t="s">
        <v>50</v>
      </c>
      <c r="C9" s="93"/>
      <c r="D9" s="93"/>
      <c r="E9" s="108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10"/>
      <c r="R9" s="145" t="s">
        <v>51</v>
      </c>
      <c r="S9" s="146"/>
      <c r="T9" s="147"/>
      <c r="U9" s="108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10"/>
      <c r="AG9" s="13"/>
    </row>
    <row r="10" spans="1:33" ht="20.25" customHeight="1" x14ac:dyDescent="0.15">
      <c r="A10" s="55"/>
      <c r="B10" s="57" t="s">
        <v>3</v>
      </c>
      <c r="C10" s="57"/>
      <c r="D10" s="57"/>
      <c r="E10" s="68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143" t="s">
        <v>48</v>
      </c>
      <c r="S10" s="144"/>
      <c r="T10" s="144"/>
      <c r="U10" s="68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91"/>
      <c r="AG10" s="13"/>
    </row>
    <row r="11" spans="1:33" ht="17.25" customHeight="1" x14ac:dyDescent="0.15">
      <c r="A11" s="55"/>
      <c r="B11" s="58" t="s">
        <v>55</v>
      </c>
      <c r="C11" s="58"/>
      <c r="D11" s="58"/>
      <c r="E11" s="19" t="s">
        <v>4</v>
      </c>
      <c r="F11" s="105"/>
      <c r="G11" s="106"/>
      <c r="H11" s="107"/>
      <c r="I11" s="20" t="s">
        <v>7</v>
      </c>
      <c r="J11" s="105"/>
      <c r="K11" s="106"/>
      <c r="L11" s="106"/>
      <c r="M11" s="107"/>
      <c r="N11" s="64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6"/>
      <c r="AG11" s="13"/>
    </row>
    <row r="12" spans="1:33" ht="13.5" customHeight="1" x14ac:dyDescent="0.15">
      <c r="A12" s="55"/>
      <c r="B12" s="58"/>
      <c r="C12" s="58"/>
      <c r="D12" s="58"/>
      <c r="E12" s="82"/>
      <c r="F12" s="83"/>
      <c r="G12" s="83"/>
      <c r="H12" s="83"/>
      <c r="I12" s="83"/>
      <c r="J12" s="86" t="s">
        <v>6</v>
      </c>
      <c r="K12" s="87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1"/>
      <c r="AG12" s="13"/>
    </row>
    <row r="13" spans="1:33" ht="13.5" customHeight="1" x14ac:dyDescent="0.15">
      <c r="A13" s="55"/>
      <c r="B13" s="58"/>
      <c r="C13" s="58"/>
      <c r="D13" s="58"/>
      <c r="E13" s="84"/>
      <c r="F13" s="85"/>
      <c r="G13" s="85"/>
      <c r="H13" s="85"/>
      <c r="I13" s="85"/>
      <c r="J13" s="104"/>
      <c r="K13" s="104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3"/>
      <c r="AG13" s="13"/>
    </row>
    <row r="14" spans="1:33" ht="21" customHeight="1" x14ac:dyDescent="0.15">
      <c r="A14" s="55"/>
      <c r="B14" s="58"/>
      <c r="C14" s="58"/>
      <c r="D14" s="58"/>
      <c r="E14" s="114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6"/>
      <c r="AG14" s="13"/>
    </row>
    <row r="15" spans="1:33" ht="24.75" customHeight="1" x14ac:dyDescent="0.15">
      <c r="A15" s="55"/>
      <c r="B15" s="101" t="s">
        <v>49</v>
      </c>
      <c r="C15" s="102"/>
      <c r="D15" s="103"/>
      <c r="E15" s="151"/>
      <c r="F15" s="136"/>
      <c r="G15" s="136"/>
      <c r="H15" s="136"/>
      <c r="I15" s="21" t="s">
        <v>7</v>
      </c>
      <c r="J15" s="136"/>
      <c r="K15" s="136"/>
      <c r="L15" s="136"/>
      <c r="M15" s="21" t="s">
        <v>7</v>
      </c>
      <c r="N15" s="136"/>
      <c r="O15" s="136"/>
      <c r="P15" s="136"/>
      <c r="Q15" s="137"/>
      <c r="R15" s="93" t="s">
        <v>47</v>
      </c>
      <c r="S15" s="93"/>
      <c r="T15" s="93"/>
      <c r="U15" s="141"/>
      <c r="V15" s="60"/>
      <c r="W15" s="60"/>
      <c r="X15" s="21" t="s">
        <v>20</v>
      </c>
      <c r="Y15" s="142"/>
      <c r="Z15" s="142"/>
      <c r="AA15" s="142"/>
      <c r="AB15" s="142"/>
      <c r="AC15" s="21" t="s">
        <v>21</v>
      </c>
      <c r="AD15" s="136"/>
      <c r="AE15" s="136"/>
      <c r="AF15" s="137"/>
      <c r="AG15" s="13"/>
    </row>
    <row r="16" spans="1:33" ht="21.75" customHeight="1" x14ac:dyDescent="0.15">
      <c r="A16" s="55"/>
      <c r="B16" s="131" t="s">
        <v>5</v>
      </c>
      <c r="C16" s="131"/>
      <c r="D16" s="131"/>
      <c r="E16" s="68"/>
      <c r="F16" s="69"/>
      <c r="G16" s="69"/>
      <c r="H16" s="69"/>
      <c r="I16" s="22" t="s">
        <v>7</v>
      </c>
      <c r="J16" s="69"/>
      <c r="K16" s="69"/>
      <c r="L16" s="69"/>
      <c r="M16" s="22" t="s">
        <v>7</v>
      </c>
      <c r="N16" s="69"/>
      <c r="O16" s="69"/>
      <c r="P16" s="69"/>
      <c r="Q16" s="91"/>
      <c r="R16" s="58" t="s">
        <v>52</v>
      </c>
      <c r="S16" s="57"/>
      <c r="T16" s="57"/>
      <c r="U16" s="99"/>
      <c r="V16" s="100"/>
      <c r="W16" s="100"/>
      <c r="X16" s="100"/>
      <c r="Y16" s="100"/>
      <c r="Z16" s="100"/>
      <c r="AA16" s="23" t="s">
        <v>45</v>
      </c>
      <c r="AB16" s="100"/>
      <c r="AC16" s="100"/>
      <c r="AD16" s="100"/>
      <c r="AE16" s="100"/>
      <c r="AF16" s="133"/>
      <c r="AG16" s="13"/>
    </row>
    <row r="17" spans="1:49" ht="9.75" customHeight="1" x14ac:dyDescent="0.15">
      <c r="A17" s="5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3"/>
    </row>
    <row r="18" spans="1:49" x14ac:dyDescent="0.15">
      <c r="A18" s="55"/>
      <c r="B18" s="24" t="s">
        <v>56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3"/>
    </row>
    <row r="19" spans="1:49" x14ac:dyDescent="0.15">
      <c r="A19" s="55"/>
      <c r="B19" s="15" t="s">
        <v>43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5"/>
      <c r="AG19" s="13"/>
    </row>
    <row r="20" spans="1:49" x14ac:dyDescent="0.15">
      <c r="A20" s="55"/>
      <c r="B20" s="1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5"/>
      <c r="AG20" s="13"/>
    </row>
    <row r="21" spans="1:49" x14ac:dyDescent="0.15">
      <c r="A21" s="55"/>
      <c r="B21" s="1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5"/>
      <c r="AG21" s="13"/>
    </row>
    <row r="22" spans="1:49" x14ac:dyDescent="0.15">
      <c r="A22" s="5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5"/>
      <c r="AG22" s="13"/>
    </row>
    <row r="23" spans="1:49" x14ac:dyDescent="0.15">
      <c r="A23" s="55"/>
      <c r="B23" s="15"/>
      <c r="C23" s="27" t="s">
        <v>42</v>
      </c>
      <c r="D23" s="28"/>
      <c r="E23" s="28"/>
      <c r="F23" s="28"/>
      <c r="G23" s="28"/>
      <c r="H23" s="28"/>
      <c r="I23" s="28"/>
      <c r="J23" s="28"/>
      <c r="K23" s="28"/>
      <c r="L23" s="28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30"/>
      <c r="AG23" s="13"/>
      <c r="AH23" s="2"/>
      <c r="AI23" s="3"/>
      <c r="AR23" s="1"/>
      <c r="AS23" s="1"/>
      <c r="AT23" s="1"/>
      <c r="AU23" s="1"/>
      <c r="AV23" s="1"/>
      <c r="AW23" s="1"/>
    </row>
    <row r="24" spans="1:49" x14ac:dyDescent="0.15">
      <c r="A24" s="55"/>
      <c r="B24" s="15"/>
      <c r="C24" s="31"/>
      <c r="D24" s="32" t="s">
        <v>22</v>
      </c>
      <c r="E24" s="32"/>
      <c r="F24" s="32"/>
      <c r="G24" s="32"/>
      <c r="H24" s="32"/>
      <c r="I24" s="32"/>
      <c r="J24" s="32"/>
      <c r="K24" s="32"/>
      <c r="L24" s="32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33"/>
      <c r="AG24" s="13"/>
      <c r="AH24" s="1"/>
      <c r="AI24" s="1"/>
      <c r="AJ24" s="1"/>
      <c r="AK24" s="1"/>
      <c r="AL24" s="1"/>
      <c r="AM24" s="1"/>
      <c r="AN24" s="1"/>
    </row>
    <row r="25" spans="1:49" x14ac:dyDescent="0.15">
      <c r="A25" s="55"/>
      <c r="B25" s="15"/>
      <c r="C25" s="31"/>
      <c r="D25" s="56" t="s">
        <v>30</v>
      </c>
      <c r="E25" s="56"/>
      <c r="F25" s="56"/>
      <c r="G25" s="56"/>
      <c r="H25" s="56"/>
      <c r="I25" s="56" t="s">
        <v>23</v>
      </c>
      <c r="J25" s="56"/>
      <c r="K25" s="56"/>
      <c r="L25" s="56" t="s">
        <v>24</v>
      </c>
      <c r="M25" s="56"/>
      <c r="N25" s="56"/>
      <c r="O25" s="56" t="s">
        <v>25</v>
      </c>
      <c r="P25" s="56"/>
      <c r="Q25" s="56"/>
      <c r="R25" s="56" t="s">
        <v>26</v>
      </c>
      <c r="S25" s="56"/>
      <c r="T25" s="56"/>
      <c r="U25" s="56" t="s">
        <v>27</v>
      </c>
      <c r="V25" s="56"/>
      <c r="W25" s="56"/>
      <c r="X25" s="56" t="s">
        <v>28</v>
      </c>
      <c r="Y25" s="56"/>
      <c r="Z25" s="56"/>
      <c r="AA25" s="56" t="s">
        <v>29</v>
      </c>
      <c r="AB25" s="56"/>
      <c r="AC25" s="56"/>
      <c r="AD25" s="13"/>
      <c r="AE25" s="13"/>
      <c r="AF25" s="34"/>
      <c r="AG25" s="13"/>
      <c r="AH25" s="3"/>
      <c r="AJ25" s="3"/>
      <c r="AK25" s="3"/>
      <c r="AL25" s="3"/>
      <c r="AM25" s="3"/>
      <c r="AN25" s="3"/>
      <c r="AR25" s="3"/>
      <c r="AS25" s="3"/>
      <c r="AT25" s="3"/>
      <c r="AU25" s="3"/>
      <c r="AV25" s="3"/>
      <c r="AW25" s="3"/>
    </row>
    <row r="26" spans="1:49" x14ac:dyDescent="0.15">
      <c r="A26" s="55"/>
      <c r="B26" s="15"/>
      <c r="C26" s="31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13"/>
      <c r="AC26" s="13"/>
      <c r="AD26" s="13"/>
      <c r="AE26" s="13"/>
      <c r="AF26" s="33"/>
      <c r="AG26" s="13"/>
      <c r="AH26" s="3"/>
      <c r="AI26" s="3"/>
      <c r="AJ26" s="3"/>
      <c r="AK26" s="3"/>
      <c r="AL26" s="3"/>
      <c r="AM26" s="3"/>
      <c r="AN26" s="3"/>
      <c r="AO26" s="2"/>
      <c r="AR26" s="3"/>
      <c r="AS26" s="3"/>
      <c r="AT26" s="3"/>
      <c r="AU26" s="3"/>
      <c r="AV26" s="3"/>
      <c r="AW26" s="3"/>
    </row>
    <row r="27" spans="1:49" x14ac:dyDescent="0.15">
      <c r="A27" s="55"/>
      <c r="B27" s="15"/>
      <c r="C27" s="31"/>
      <c r="D27" s="32" t="s">
        <v>37</v>
      </c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13"/>
      <c r="AE27" s="13"/>
      <c r="AF27" s="33"/>
      <c r="AG27" s="13"/>
      <c r="AH27" s="3"/>
      <c r="AI27" s="3"/>
      <c r="AJ27" s="3"/>
      <c r="AK27" s="3"/>
      <c r="AL27" s="3"/>
      <c r="AM27" s="3"/>
      <c r="AN27" s="3"/>
      <c r="AO27" s="2"/>
      <c r="AR27" s="3"/>
      <c r="AS27" s="3"/>
      <c r="AT27" s="3"/>
      <c r="AU27" s="3"/>
      <c r="AV27" s="3"/>
      <c r="AW27" s="3"/>
    </row>
    <row r="28" spans="1:49" x14ac:dyDescent="0.15">
      <c r="A28" s="55"/>
      <c r="B28" s="15"/>
      <c r="C28" s="31"/>
      <c r="D28" s="56" t="s">
        <v>30</v>
      </c>
      <c r="E28" s="56"/>
      <c r="F28" s="56"/>
      <c r="G28" s="56"/>
      <c r="H28" s="56"/>
      <c r="I28" s="56" t="s">
        <v>23</v>
      </c>
      <c r="J28" s="56"/>
      <c r="K28" s="56"/>
      <c r="L28" s="56" t="s">
        <v>24</v>
      </c>
      <c r="M28" s="56"/>
      <c r="N28" s="56"/>
      <c r="O28" s="56" t="s">
        <v>25</v>
      </c>
      <c r="P28" s="56"/>
      <c r="Q28" s="56"/>
      <c r="R28" s="56" t="s">
        <v>26</v>
      </c>
      <c r="S28" s="56"/>
      <c r="T28" s="56"/>
      <c r="U28" s="56" t="s">
        <v>27</v>
      </c>
      <c r="V28" s="56"/>
      <c r="W28" s="56"/>
      <c r="X28" s="56" t="s">
        <v>28</v>
      </c>
      <c r="Y28" s="56"/>
      <c r="Z28" s="56"/>
      <c r="AA28" s="56" t="s">
        <v>29</v>
      </c>
      <c r="AB28" s="56"/>
      <c r="AC28" s="56"/>
      <c r="AD28" s="13"/>
      <c r="AE28" s="13"/>
      <c r="AF28" s="33"/>
      <c r="AG28" s="13"/>
      <c r="AH28" s="3"/>
      <c r="AI28" s="3"/>
      <c r="AJ28" s="3"/>
      <c r="AK28" s="3"/>
      <c r="AL28" s="3"/>
      <c r="AM28" s="3"/>
      <c r="AN28" s="3"/>
      <c r="AO28" s="2"/>
      <c r="AR28" s="3"/>
      <c r="AS28" s="3"/>
      <c r="AT28" s="3"/>
      <c r="AU28" s="3"/>
      <c r="AV28" s="3"/>
      <c r="AW28" s="3"/>
    </row>
    <row r="29" spans="1:49" x14ac:dyDescent="0.15">
      <c r="A29" s="55"/>
      <c r="B29" s="15"/>
      <c r="C29" s="35"/>
      <c r="D29" s="128" t="s">
        <v>31</v>
      </c>
      <c r="E29" s="128"/>
      <c r="F29" s="128"/>
      <c r="G29" s="128"/>
      <c r="H29" s="128"/>
      <c r="I29" s="128" t="s">
        <v>29</v>
      </c>
      <c r="J29" s="128"/>
      <c r="K29" s="128"/>
      <c r="L29" s="128" t="s">
        <v>32</v>
      </c>
      <c r="M29" s="128"/>
      <c r="N29" s="128"/>
      <c r="O29" s="128" t="s">
        <v>33</v>
      </c>
      <c r="P29" s="128"/>
      <c r="Q29" s="128"/>
      <c r="R29" s="128" t="s">
        <v>34</v>
      </c>
      <c r="S29" s="128"/>
      <c r="T29" s="128"/>
      <c r="U29" s="128" t="s">
        <v>35</v>
      </c>
      <c r="V29" s="128"/>
      <c r="W29" s="128"/>
      <c r="X29" s="128" t="s">
        <v>36</v>
      </c>
      <c r="Y29" s="128"/>
      <c r="Z29" s="128"/>
      <c r="AA29" s="36"/>
      <c r="AB29" s="36"/>
      <c r="AC29" s="36"/>
      <c r="AD29" s="36"/>
      <c r="AE29" s="36"/>
      <c r="AF29" s="37"/>
      <c r="AG29" s="13"/>
      <c r="AH29" s="3"/>
      <c r="AI29" s="3"/>
      <c r="AJ29" s="3"/>
      <c r="AK29" s="3"/>
      <c r="AL29" s="3"/>
      <c r="AM29" s="3"/>
      <c r="AN29" s="3"/>
      <c r="AO29" s="2"/>
      <c r="AQ29" s="3"/>
      <c r="AR29" s="3"/>
      <c r="AS29" s="3"/>
      <c r="AT29" s="3"/>
      <c r="AU29" s="3"/>
      <c r="AV29" s="3"/>
      <c r="AW29" s="3"/>
    </row>
    <row r="30" spans="1:49" ht="3.75" customHeight="1" x14ac:dyDescent="0.15">
      <c r="A30" s="5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2"/>
      <c r="AC30" s="12"/>
      <c r="AD30" s="12"/>
      <c r="AE30" s="12"/>
      <c r="AF30" s="32"/>
      <c r="AG30" s="13"/>
    </row>
    <row r="31" spans="1:49" x14ac:dyDescent="0.15">
      <c r="A31" s="55"/>
      <c r="B31" s="15"/>
      <c r="C31" s="13" t="str">
        <f>CHOOSE(Sheet1!D3,"対線（導体サイズが太い方）","対線","心線（導体サイズが太い方）")</f>
        <v>対線（導体サイズが太い方）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5" t="str">
        <f>CHOOSE(Sheet1!D3,"対線（導体サイズが細い方）","心線","心線（導体サイズが細い方）")</f>
        <v>対線（導体サイズが細い方）</v>
      </c>
      <c r="U31" s="15"/>
      <c r="V31" s="15"/>
      <c r="W31" s="15"/>
      <c r="X31" s="15"/>
      <c r="Y31" s="15"/>
      <c r="Z31" s="15"/>
      <c r="AA31" s="15"/>
      <c r="AB31" s="12"/>
      <c r="AC31" s="15"/>
      <c r="AD31" s="13"/>
      <c r="AE31" s="13"/>
      <c r="AF31" s="13"/>
      <c r="AG31" s="13"/>
    </row>
    <row r="32" spans="1:49" x14ac:dyDescent="0.15">
      <c r="A32" s="55"/>
      <c r="B32" s="15"/>
      <c r="C32" s="38" t="s">
        <v>60</v>
      </c>
      <c r="D32" s="38"/>
      <c r="E32" s="38"/>
      <c r="F32" s="38"/>
      <c r="G32" s="38"/>
      <c r="H32" s="39"/>
      <c r="I32" s="39" t="s">
        <v>57</v>
      </c>
      <c r="J32" s="38"/>
      <c r="K32" s="38" t="str">
        <f>IF(OR(Sheet1!D3=1,Sheet1!D3=2),"対数","心数")</f>
        <v>対数</v>
      </c>
      <c r="L32" s="38"/>
      <c r="M32" s="39" t="s">
        <v>57</v>
      </c>
      <c r="N32" s="38"/>
      <c r="O32" s="38"/>
      <c r="P32" s="13"/>
      <c r="Q32" s="13"/>
      <c r="R32" s="13"/>
      <c r="S32" s="38" t="s">
        <v>61</v>
      </c>
      <c r="T32" s="38"/>
      <c r="U32" s="38"/>
      <c r="V32" s="38"/>
      <c r="W32" s="38"/>
      <c r="X32" s="38"/>
      <c r="Y32" s="39" t="s">
        <v>57</v>
      </c>
      <c r="Z32" s="38"/>
      <c r="AA32" s="38" t="str">
        <f>IF(OR(Sheet1!D3=1),"対数","心数")</f>
        <v>対数</v>
      </c>
      <c r="AB32" s="38"/>
      <c r="AC32" s="39" t="s">
        <v>57</v>
      </c>
      <c r="AD32" s="39"/>
      <c r="AE32" s="38"/>
      <c r="AF32" s="13"/>
      <c r="AG32" s="13"/>
    </row>
    <row r="33" spans="1:33" x14ac:dyDescent="0.15">
      <c r="A33" s="55"/>
      <c r="B33" s="15"/>
      <c r="C33" s="40"/>
      <c r="D33" s="40"/>
      <c r="E33" s="40"/>
      <c r="F33" s="40"/>
      <c r="G33" s="40"/>
      <c r="H33" s="40"/>
      <c r="I33" s="40"/>
      <c r="J33" s="40"/>
      <c r="K33" s="38"/>
      <c r="L33" s="40"/>
      <c r="M33" s="40"/>
      <c r="N33" s="38"/>
      <c r="O33" s="38"/>
      <c r="P33" s="13"/>
      <c r="Q33" s="13"/>
      <c r="R33" s="13"/>
      <c r="S33" s="41"/>
      <c r="T33" s="25"/>
      <c r="U33" s="25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2"/>
      <c r="AG33" s="13"/>
    </row>
    <row r="34" spans="1:33" ht="9.75" customHeight="1" x14ac:dyDescent="0.15">
      <c r="A34" s="55"/>
      <c r="B34" s="15"/>
      <c r="C34" s="42"/>
      <c r="D34" s="40"/>
      <c r="E34" s="40"/>
      <c r="F34" s="40"/>
      <c r="G34" s="40"/>
      <c r="H34" s="40"/>
      <c r="I34" s="40"/>
      <c r="J34" s="40"/>
      <c r="K34" s="38"/>
      <c r="L34" s="40"/>
      <c r="M34" s="40"/>
      <c r="N34" s="38"/>
      <c r="O34" s="38"/>
      <c r="P34" s="13"/>
      <c r="Q34" s="13"/>
      <c r="R34" s="13"/>
      <c r="S34" s="41"/>
      <c r="T34" s="25"/>
      <c r="U34" s="25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2"/>
      <c r="AG34" s="13"/>
    </row>
    <row r="35" spans="1:33" ht="15" customHeight="1" x14ac:dyDescent="0.15">
      <c r="A35" s="55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x14ac:dyDescent="0.15">
      <c r="A36" s="55"/>
      <c r="B36" s="15"/>
      <c r="C36" s="12" t="s">
        <v>58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3"/>
    </row>
    <row r="37" spans="1:33" x14ac:dyDescent="0.15">
      <c r="A37" s="55"/>
      <c r="B37" s="15"/>
      <c r="C37" s="43" t="s">
        <v>59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3"/>
    </row>
    <row r="38" spans="1:33" x14ac:dyDescent="0.15">
      <c r="A38" s="55"/>
      <c r="B38" s="15"/>
      <c r="C38" s="43" t="s">
        <v>44</v>
      </c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13"/>
    </row>
    <row r="39" spans="1:33" x14ac:dyDescent="0.15">
      <c r="A39" s="55"/>
      <c r="B39" s="15"/>
      <c r="C39" s="43" t="s">
        <v>65</v>
      </c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13"/>
    </row>
    <row r="40" spans="1:33" ht="17.25" x14ac:dyDescent="0.15">
      <c r="A40" s="55"/>
      <c r="B40" s="15"/>
      <c r="C40" s="44" t="str">
        <f>IF(AND(Sheet1!D3=1,Sheet1!G3=TRUE),"対×対構成の場合、接地線はお選びいただけません。","")</f>
        <v/>
      </c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13"/>
    </row>
    <row r="41" spans="1:33" ht="9" customHeight="1" x14ac:dyDescent="0.15">
      <c r="A41" s="55"/>
      <c r="B41" s="12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"/>
    </row>
    <row r="42" spans="1:33" x14ac:dyDescent="0.15">
      <c r="A42" s="55"/>
      <c r="B42" s="15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3"/>
    </row>
    <row r="43" spans="1:33" x14ac:dyDescent="0.15">
      <c r="A43" s="5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3"/>
    </row>
    <row r="44" spans="1:33" ht="8.25" customHeight="1" x14ac:dyDescent="0.15">
      <c r="A44" s="5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3"/>
    </row>
    <row r="45" spans="1:33" ht="7.5" customHeight="1" x14ac:dyDescent="0.15">
      <c r="A45" s="5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3"/>
    </row>
    <row r="46" spans="1:33" x14ac:dyDescent="0.15">
      <c r="A46" s="55"/>
      <c r="B46" s="126" t="s">
        <v>66</v>
      </c>
      <c r="C46" s="126"/>
      <c r="D46" s="126"/>
      <c r="E46" s="126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3"/>
    </row>
    <row r="47" spans="1:33" ht="26.25" customHeight="1" x14ac:dyDescent="0.15">
      <c r="A47" s="55"/>
      <c r="B47" s="135" t="s">
        <v>19</v>
      </c>
      <c r="C47" s="132"/>
      <c r="D47" s="132"/>
      <c r="E47" s="132"/>
      <c r="F47" s="132"/>
      <c r="G47" s="50">
        <f>Sheet1!D30</f>
        <v>1</v>
      </c>
      <c r="H47" s="50" t="str">
        <f>IF(K32="対数","P","C")</f>
        <v>P</v>
      </c>
      <c r="I47" s="50">
        <f>Sheet1!I30</f>
        <v>1</v>
      </c>
      <c r="J47" s="50" t="str">
        <f>IF(AA32="対数","P","C")</f>
        <v>P</v>
      </c>
      <c r="K47" s="132" t="str">
        <f>IF(Sheet1!G3=TRUE,"(YG)","")</f>
        <v/>
      </c>
      <c r="L47" s="132"/>
      <c r="M47" s="50" t="s">
        <v>70</v>
      </c>
      <c r="N47" s="50" t="str">
        <f>VLOOKUP(Sheet1!$C$30,Sheet1!$E$17:$F$29,2,FALSE)</f>
        <v>23</v>
      </c>
      <c r="O47" s="51" t="str">
        <f>VLOOKUP(Sheet1!$H$30,Sheet1!$J$17:$K$29,2,FALSE)</f>
        <v>24</v>
      </c>
      <c r="P47" s="51" t="s">
        <v>69</v>
      </c>
      <c r="Q47" s="113" t="str">
        <f>IF(Sheet1!L30=1,"V","SV")</f>
        <v>V</v>
      </c>
      <c r="R47" s="113"/>
      <c r="S47" s="52" t="s">
        <v>68</v>
      </c>
      <c r="T47" s="111" t="s">
        <v>67</v>
      </c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2"/>
      <c r="AG47" s="53"/>
    </row>
    <row r="48" spans="1:33" ht="8.25" customHeight="1" x14ac:dyDescent="0.15">
      <c r="A48" s="55"/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  <c r="AG48" s="13"/>
    </row>
    <row r="49" spans="1:33" ht="16.5" customHeight="1" x14ac:dyDescent="0.15">
      <c r="A49" s="55"/>
      <c r="B49" s="46" t="s">
        <v>40</v>
      </c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13"/>
    </row>
    <row r="50" spans="1:33" ht="26.25" customHeight="1" x14ac:dyDescent="0.15">
      <c r="A50" s="55"/>
      <c r="B50" s="117" t="s">
        <v>53</v>
      </c>
      <c r="C50" s="118"/>
      <c r="D50" s="119"/>
      <c r="E50" s="99"/>
      <c r="F50" s="100"/>
      <c r="G50" s="100"/>
      <c r="H50" s="100"/>
      <c r="I50" s="100"/>
      <c r="J50" s="100"/>
      <c r="K50" s="120" t="s">
        <v>64</v>
      </c>
      <c r="L50" s="120"/>
      <c r="M50" s="121" t="s">
        <v>15</v>
      </c>
      <c r="N50" s="122"/>
      <c r="O50" s="122"/>
      <c r="P50" s="122"/>
      <c r="Q50" s="123"/>
      <c r="R50" s="94" t="s">
        <v>54</v>
      </c>
      <c r="S50" s="95"/>
      <c r="T50" s="95"/>
      <c r="U50" s="99"/>
      <c r="V50" s="100"/>
      <c r="W50" s="100"/>
      <c r="X50" s="100"/>
      <c r="Y50" s="120" t="s">
        <v>11</v>
      </c>
      <c r="Z50" s="120"/>
      <c r="AA50" s="100"/>
      <c r="AB50" s="100"/>
      <c r="AC50" s="100"/>
      <c r="AD50" s="100"/>
      <c r="AE50" s="120" t="s">
        <v>12</v>
      </c>
      <c r="AF50" s="130"/>
      <c r="AG50" s="13"/>
    </row>
    <row r="51" spans="1:33" x14ac:dyDescent="0.15">
      <c r="A51" s="55"/>
      <c r="B51" s="70" t="s">
        <v>41</v>
      </c>
      <c r="C51" s="71"/>
      <c r="D51" s="72"/>
      <c r="E51" s="76" t="s">
        <v>14</v>
      </c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8"/>
      <c r="AG51" s="13"/>
    </row>
    <row r="52" spans="1:33" ht="13.5" customHeight="1" x14ac:dyDescent="0.15">
      <c r="A52" s="55"/>
      <c r="B52" s="73"/>
      <c r="C52" s="74"/>
      <c r="D52" s="75"/>
      <c r="E52" s="48" t="s">
        <v>13</v>
      </c>
      <c r="F52" s="96"/>
      <c r="G52" s="97"/>
      <c r="H52" s="98"/>
      <c r="I52" s="49" t="s">
        <v>7</v>
      </c>
      <c r="J52" s="96"/>
      <c r="K52" s="97"/>
      <c r="L52" s="97"/>
      <c r="M52" s="98"/>
      <c r="N52" s="79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1"/>
      <c r="AG52" s="13"/>
    </row>
    <row r="53" spans="1:33" x14ac:dyDescent="0.15">
      <c r="A53" s="55"/>
      <c r="B53" s="73"/>
      <c r="C53" s="74"/>
      <c r="D53" s="75"/>
      <c r="E53" s="82"/>
      <c r="F53" s="83"/>
      <c r="G53" s="83"/>
      <c r="H53" s="83"/>
      <c r="I53" s="83"/>
      <c r="J53" s="86" t="s">
        <v>6</v>
      </c>
      <c r="K53" s="87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1"/>
      <c r="AG53" s="13"/>
    </row>
    <row r="54" spans="1:33" x14ac:dyDescent="0.15">
      <c r="A54" s="55"/>
      <c r="B54" s="73"/>
      <c r="C54" s="74"/>
      <c r="D54" s="75"/>
      <c r="E54" s="84"/>
      <c r="F54" s="85"/>
      <c r="G54" s="85"/>
      <c r="H54" s="85"/>
      <c r="I54" s="85"/>
      <c r="J54" s="87"/>
      <c r="K54" s="87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1"/>
      <c r="AG54" s="13"/>
    </row>
    <row r="55" spans="1:33" ht="21" customHeight="1" x14ac:dyDescent="0.15">
      <c r="A55" s="55"/>
      <c r="B55" s="73"/>
      <c r="C55" s="74"/>
      <c r="D55" s="75"/>
      <c r="E55" s="114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6"/>
      <c r="AG55" s="13"/>
    </row>
    <row r="56" spans="1:33" ht="21.75" customHeight="1" x14ac:dyDescent="0.15">
      <c r="A56" s="55"/>
      <c r="B56" s="90" t="s">
        <v>46</v>
      </c>
      <c r="C56" s="90"/>
      <c r="D56" s="90"/>
      <c r="E56" s="68"/>
      <c r="F56" s="69"/>
      <c r="G56" s="69"/>
      <c r="H56" s="22" t="s">
        <v>7</v>
      </c>
      <c r="I56" s="69"/>
      <c r="J56" s="69"/>
      <c r="K56" s="69"/>
      <c r="L56" s="22" t="s">
        <v>7</v>
      </c>
      <c r="M56" s="69"/>
      <c r="N56" s="69"/>
      <c r="O56" s="69"/>
      <c r="P56" s="91"/>
      <c r="Q56" s="67" t="s">
        <v>5</v>
      </c>
      <c r="R56" s="67"/>
      <c r="S56" s="67"/>
      <c r="T56" s="68"/>
      <c r="U56" s="69"/>
      <c r="V56" s="69"/>
      <c r="W56" s="69"/>
      <c r="X56" s="22" t="s">
        <v>7</v>
      </c>
      <c r="Y56" s="69"/>
      <c r="Z56" s="69"/>
      <c r="AA56" s="69"/>
      <c r="AB56" s="22" t="s">
        <v>7</v>
      </c>
      <c r="AC56" s="88"/>
      <c r="AD56" s="88"/>
      <c r="AE56" s="88"/>
      <c r="AF56" s="89"/>
      <c r="AG56" s="13"/>
    </row>
    <row r="57" spans="1:33" ht="41.25" customHeight="1" x14ac:dyDescent="0.15">
      <c r="A57" s="124"/>
      <c r="B57" s="124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</row>
  </sheetData>
  <mergeCells count="96">
    <mergeCell ref="R10:T10"/>
    <mergeCell ref="R9:T9"/>
    <mergeCell ref="R8:T8"/>
    <mergeCell ref="E14:AF14"/>
    <mergeCell ref="E8:Q8"/>
    <mergeCell ref="U9:AF9"/>
    <mergeCell ref="U8:AF8"/>
    <mergeCell ref="U10:AF10"/>
    <mergeCell ref="U15:W15"/>
    <mergeCell ref="Y15:AB15"/>
    <mergeCell ref="I25:K25"/>
    <mergeCell ref="C41:AF41"/>
    <mergeCell ref="B47:F47"/>
    <mergeCell ref="R15:T15"/>
    <mergeCell ref="R16:T16"/>
    <mergeCell ref="AD15:AF15"/>
    <mergeCell ref="U16:Z16"/>
    <mergeCell ref="E15:H15"/>
    <mergeCell ref="E16:H16"/>
    <mergeCell ref="J15:L15"/>
    <mergeCell ref="J16:L16"/>
    <mergeCell ref="N15:Q15"/>
    <mergeCell ref="N16:Q16"/>
    <mergeCell ref="AB16:AF16"/>
    <mergeCell ref="O28:Q28"/>
    <mergeCell ref="R28:T28"/>
    <mergeCell ref="U28:W28"/>
    <mergeCell ref="X28:Z28"/>
    <mergeCell ref="A57:AG57"/>
    <mergeCell ref="A5:A56"/>
    <mergeCell ref="B48:AF48"/>
    <mergeCell ref="B46:AF46"/>
    <mergeCell ref="D29:H29"/>
    <mergeCell ref="I29:K29"/>
    <mergeCell ref="L29:N29"/>
    <mergeCell ref="O29:Q29"/>
    <mergeCell ref="R29:T29"/>
    <mergeCell ref="D28:H28"/>
    <mergeCell ref="I28:K28"/>
    <mergeCell ref="L28:N28"/>
    <mergeCell ref="U29:W29"/>
    <mergeCell ref="X29:Z29"/>
    <mergeCell ref="B7:AF7"/>
    <mergeCell ref="AE50:AF50"/>
    <mergeCell ref="J12:K13"/>
    <mergeCell ref="F11:H11"/>
    <mergeCell ref="J11:M11"/>
    <mergeCell ref="E9:Q9"/>
    <mergeCell ref="E10:Q10"/>
    <mergeCell ref="R50:T50"/>
    <mergeCell ref="F52:H52"/>
    <mergeCell ref="J52:M52"/>
    <mergeCell ref="U50:X50"/>
    <mergeCell ref="B15:D15"/>
    <mergeCell ref="T47:AF47"/>
    <mergeCell ref="Q47:R47"/>
    <mergeCell ref="B50:D50"/>
    <mergeCell ref="E50:J50"/>
    <mergeCell ref="K50:L50"/>
    <mergeCell ref="M50:Q50"/>
    <mergeCell ref="Y50:Z50"/>
    <mergeCell ref="AA50:AD50"/>
    <mergeCell ref="B16:D16"/>
    <mergeCell ref="AA28:AC28"/>
    <mergeCell ref="K47:L47"/>
    <mergeCell ref="Q56:S56"/>
    <mergeCell ref="T56:W56"/>
    <mergeCell ref="B51:D55"/>
    <mergeCell ref="E51:AF51"/>
    <mergeCell ref="N52:AF52"/>
    <mergeCell ref="E53:I54"/>
    <mergeCell ref="J53:K54"/>
    <mergeCell ref="Y56:AA56"/>
    <mergeCell ref="AC56:AF56"/>
    <mergeCell ref="B56:D56"/>
    <mergeCell ref="E56:G56"/>
    <mergeCell ref="I56:K56"/>
    <mergeCell ref="M56:P56"/>
    <mergeCell ref="L53:AF54"/>
    <mergeCell ref="E55:AF55"/>
    <mergeCell ref="B5:AF5"/>
    <mergeCell ref="B6:AF6"/>
    <mergeCell ref="L25:N25"/>
    <mergeCell ref="O25:Q25"/>
    <mergeCell ref="R25:T25"/>
    <mergeCell ref="U25:W25"/>
    <mergeCell ref="B10:D10"/>
    <mergeCell ref="B11:D14"/>
    <mergeCell ref="D25:H25"/>
    <mergeCell ref="X25:Z25"/>
    <mergeCell ref="AA25:AC25"/>
    <mergeCell ref="B8:D8"/>
    <mergeCell ref="L12:AF13"/>
    <mergeCell ref="N11:AF11"/>
    <mergeCell ref="B9:D9"/>
    <mergeCell ref="E12:I13"/>
  </mergeCells>
  <phoneticPr fontId="1"/>
  <conditionalFormatting sqref="AH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{DA128C95-1768-420B-8FB1-D5930A0A294C}</x14:id>
        </ext>
      </extLs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K3:Y3" r:id="rId1" display="https://www.oki.com/cgi-bin/inquiryForm.cgi?p=k181" xr:uid="{00000000-0004-0000-0000-000000000000}"/>
    <hyperlink ref="K3" r:id="rId2" xr:uid="{52CED255-D5CE-4263-A18C-BA25C6947900}"/>
  </hyperlinks>
  <pageMargins left="0.43" right="0.43" top="0.48" bottom="0.24" header="0.26" footer="0.17"/>
  <pageSetup paperSize="9"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8" r:id="rId6" name="Group Box 20">
              <controlPr defaultSize="0" autoFill="0" autoPict="0">
                <anchor moveWithCells="1">
                  <from>
                    <xdr:col>1</xdr:col>
                    <xdr:colOff>142875</xdr:colOff>
                    <xdr:row>40</xdr:row>
                    <xdr:rowOff>19050</xdr:rowOff>
                  </from>
                  <to>
                    <xdr:col>13</xdr:col>
                    <xdr:colOff>114300</xdr:colOff>
                    <xdr:row>43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7" name="Drop Down 2">
              <controlPr defaultSize="0" autoLine="0" autoPict="0" altText="構成をえらんでください。">
                <anchor moveWithCells="1">
                  <from>
                    <xdr:col>9</xdr:col>
                    <xdr:colOff>133350</xdr:colOff>
                    <xdr:row>31</xdr:row>
                    <xdr:rowOff>161925</xdr:rowOff>
                  </from>
                  <to>
                    <xdr:col>13</xdr:col>
                    <xdr:colOff>76200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8" name="Check Box 3">
              <controlPr defaultSize="0" autoFill="0" autoLine="0" autoPict="0" altText="　">
                <anchor moveWithCells="1">
                  <from>
                    <xdr:col>17</xdr:col>
                    <xdr:colOff>38100</xdr:colOff>
                    <xdr:row>34</xdr:row>
                    <xdr:rowOff>180975</xdr:rowOff>
                  </from>
                  <to>
                    <xdr:col>30</xdr:col>
                    <xdr:colOff>104775</xdr:colOff>
                    <xdr:row>36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9" name="Drop Down 4">
              <controlPr defaultSize="0" autoLine="0" autoPict="0" altText="構成をえらんでください。">
                <anchor moveWithCells="1">
                  <from>
                    <xdr:col>25</xdr:col>
                    <xdr:colOff>142875</xdr:colOff>
                    <xdr:row>31</xdr:row>
                    <xdr:rowOff>161925</xdr:rowOff>
                  </from>
                  <to>
                    <xdr:col>29</xdr:col>
                    <xdr:colOff>95250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Drop Down 8">
              <controlPr defaultSize="0" autoLine="0" autoPict="0" altText="構成をえらんでください。">
                <anchor moveWithCells="1">
                  <from>
                    <xdr:col>2</xdr:col>
                    <xdr:colOff>123825</xdr:colOff>
                    <xdr:row>31</xdr:row>
                    <xdr:rowOff>161925</xdr:rowOff>
                  </from>
                  <to>
                    <xdr:col>8</xdr:col>
                    <xdr:colOff>171450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Drop Down 9">
              <controlPr defaultSize="0" autoLine="0" autoPict="0" altText="構成をえらんでください。">
                <anchor moveWithCells="1">
                  <from>
                    <xdr:col>18</xdr:col>
                    <xdr:colOff>95250</xdr:colOff>
                    <xdr:row>31</xdr:row>
                    <xdr:rowOff>161925</xdr:rowOff>
                  </from>
                  <to>
                    <xdr:col>24</xdr:col>
                    <xdr:colOff>161925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2" name="Option Button 12">
              <controlPr defaultSize="0" autoFill="0" autoLine="0" autoPict="0">
                <anchor moveWithCells="1">
                  <from>
                    <xdr:col>2</xdr:col>
                    <xdr:colOff>209550</xdr:colOff>
                    <xdr:row>19</xdr:row>
                    <xdr:rowOff>0</xdr:rowOff>
                  </from>
                  <to>
                    <xdr:col>10</xdr:col>
                    <xdr:colOff>142875</xdr:colOff>
                    <xdr:row>20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3" name="Option Button 13">
              <controlPr defaultSize="0" autoFill="0" autoLine="0" autoPict="0">
                <anchor moveWithCells="1">
                  <from>
                    <xdr:col>12</xdr:col>
                    <xdr:colOff>190500</xdr:colOff>
                    <xdr:row>19</xdr:row>
                    <xdr:rowOff>9525</xdr:rowOff>
                  </from>
                  <to>
                    <xdr:col>20</xdr:col>
                    <xdr:colOff>142875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4" name="Option Button 14">
              <controlPr defaultSize="0" autoFill="0" autoLine="0" autoPict="0">
                <anchor moveWithCells="1">
                  <from>
                    <xdr:col>22</xdr:col>
                    <xdr:colOff>133350</xdr:colOff>
                    <xdr:row>19</xdr:row>
                    <xdr:rowOff>28575</xdr:rowOff>
                  </from>
                  <to>
                    <xdr:col>30</xdr:col>
                    <xdr:colOff>114300</xdr:colOff>
                    <xdr:row>20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5" name="Option Button 15">
              <controlPr defaultSize="0" autoFill="0" autoLine="0" autoPict="0">
                <anchor moveWithCells="1">
                  <from>
                    <xdr:col>2</xdr:col>
                    <xdr:colOff>9525</xdr:colOff>
                    <xdr:row>41</xdr:row>
                    <xdr:rowOff>114300</xdr:rowOff>
                  </from>
                  <to>
                    <xdr:col>6</xdr:col>
                    <xdr:colOff>123825</xdr:colOff>
                    <xdr:row>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6" name="Option Button 21">
              <controlPr defaultSize="0" autoFill="0" autoLine="0" autoPict="0">
                <anchor moveWithCells="1">
                  <from>
                    <xdr:col>7</xdr:col>
                    <xdr:colOff>38100</xdr:colOff>
                    <xdr:row>41</xdr:row>
                    <xdr:rowOff>123825</xdr:rowOff>
                  </from>
                  <to>
                    <xdr:col>11</xdr:col>
                    <xdr:colOff>152400</xdr:colOff>
                    <xdr:row>43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A128C95-1768-420B-8FB1-D5930A0A294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AH26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3:N66"/>
  <sheetViews>
    <sheetView workbookViewId="0">
      <selection activeCell="R22" sqref="R22"/>
    </sheetView>
  </sheetViews>
  <sheetFormatPr defaultRowHeight="13.5" x14ac:dyDescent="0.15"/>
  <cols>
    <col min="2" max="2" width="13.5" style="7" hidden="1" customWidth="1"/>
    <col min="3" max="3" width="17.875" style="7" hidden="1" customWidth="1"/>
    <col min="4" max="4" width="5.375" style="7" hidden="1" customWidth="1"/>
    <col min="5" max="6" width="3.5" style="7" hidden="1" customWidth="1"/>
    <col min="7" max="7" width="13.5" style="7" hidden="1" customWidth="1"/>
    <col min="8" max="8" width="17.875" style="7" hidden="1" customWidth="1"/>
    <col min="9" max="9" width="5.375" style="7" hidden="1" customWidth="1"/>
    <col min="10" max="11" width="3.5" style="7" hidden="1" customWidth="1"/>
    <col min="12" max="14" width="0" style="7" hidden="1" customWidth="1"/>
  </cols>
  <sheetData>
    <row r="3" spans="2:9" x14ac:dyDescent="0.15">
      <c r="B3" s="7" t="s">
        <v>8</v>
      </c>
      <c r="D3" s="7">
        <v>1</v>
      </c>
      <c r="F3" s="7" t="s">
        <v>38</v>
      </c>
      <c r="G3" s="7" t="b">
        <v>0</v>
      </c>
    </row>
    <row r="4" spans="2:9" x14ac:dyDescent="0.15">
      <c r="B4" s="7" t="s">
        <v>9</v>
      </c>
      <c r="F4" s="7" t="s">
        <v>39</v>
      </c>
    </row>
    <row r="5" spans="2:9" x14ac:dyDescent="0.15">
      <c r="B5" s="7" t="s">
        <v>10</v>
      </c>
    </row>
    <row r="13" spans="2:9" x14ac:dyDescent="0.15">
      <c r="C13" s="7" t="str">
        <f>CHOOSE($D$3,"30AWG(定格300V)","30AWG(定格300V)","21AWG(定格600V)")</f>
        <v>30AWG(定格300V)</v>
      </c>
      <c r="H13" s="7" t="str">
        <f>CHOOSE($C$30,"21AWG(定格300V)","23AWG(定格300V)","24AWG(定格300V)","25AWG(定格300V)","26AWG(定格300V)","28AWG(定格300V)","30AWG(定格300V)")</f>
        <v>23AWG(定格300V)</v>
      </c>
    </row>
    <row r="14" spans="2:9" x14ac:dyDescent="0.15">
      <c r="H14" s="7" t="str">
        <f>CHOOSE($C$30,"12AWG(定格600V)","15AWG(定格600V)","17AWG(定格600V)","19AWG(定格600V)","21AWG(定格600V)","21AWG(定格300V)","23AWG(定格300V)","24AWG(定格300V)","25AWG(定格300V)","26AWG(定格300V)","28AWG(定格300V)","30AWG(定格300V)")</f>
        <v>15AWG(定格600V)</v>
      </c>
    </row>
    <row r="16" spans="2:9" x14ac:dyDescent="0.15">
      <c r="C16" s="8"/>
      <c r="D16" s="8"/>
      <c r="E16" s="9"/>
      <c r="F16" s="9"/>
      <c r="G16" s="9"/>
      <c r="H16" s="152"/>
      <c r="I16" s="152"/>
    </row>
    <row r="17" spans="3:12" x14ac:dyDescent="0.15">
      <c r="C17" s="7" t="str">
        <f>CHOOSE($D$3,"21AWG(定格300V)","21AWG(定格300V)","10AWG(定格600V)")</f>
        <v>21AWG(定格300V)</v>
      </c>
      <c r="D17" s="7" t="str">
        <f>CHOOSE(Sheet1!D3,"1対","1対","1心")</f>
        <v>1対</v>
      </c>
      <c r="E17" s="7">
        <v>1</v>
      </c>
      <c r="F17" s="7" t="str">
        <f>LEFT(C17,2)</f>
        <v>21</v>
      </c>
      <c r="H17" s="7" t="str">
        <f>IFERROR(CHOOSE($D$3,CHOOSE($C$30,"23AWG(定格300V)","24AWG(定格300V)","25AWG(定格300V)","26AWG(定格300V)","28AWG(定格300V)","30AWG(定格300V)"),"10AWG(定格600V）",CHOOSE($C$30,"12AWG(定格600V)","15AWG(定格600V)","17AWG(定格600V)","19AWG(定格600V)","21AWG(定格600V)","21AWG(定格300V)","23AWG(定格300V)","24AWG(定格300V)","25AWG(定格300V)","26AWG(定格300V)","28AWG(定格300V)","30AWG(定格300V)")),"")</f>
        <v>24AWG(定格300V)</v>
      </c>
      <c r="I17" s="7" t="str">
        <f>CHOOSE(Sheet1!D3,"1対","1心","1心")</f>
        <v>1対</v>
      </c>
      <c r="J17" s="7">
        <v>1</v>
      </c>
      <c r="K17" s="7" t="str">
        <f>LEFT(H17,2)</f>
        <v>24</v>
      </c>
    </row>
    <row r="18" spans="3:12" x14ac:dyDescent="0.15">
      <c r="C18" s="7" t="str">
        <f>CHOOSE($D$3,"23AWG(定格300V)","23AWG(定格300V)","12AWG(定格600V)")</f>
        <v>23AWG(定格300V)</v>
      </c>
      <c r="D18" s="7" t="str">
        <f>CHOOSE(Sheet1!D3,"2対","2対","2心")</f>
        <v>2対</v>
      </c>
      <c r="E18" s="7">
        <v>2</v>
      </c>
      <c r="F18" s="7" t="str">
        <f t="shared" ref="F18:F29" si="0">LEFT(C18,2)</f>
        <v>23</v>
      </c>
      <c r="H18" s="7" t="str">
        <f>IFERROR(CHOOSE($D$3,CHOOSE($C$30,"24AWG(定格300V)","25AWG(定格300V)","26AWG(定格300V)","28AWG(定格300V)","30AWG(定格300V)"),"12AWG(定格600V)",CHOOSE($C$30,"15AWG(定格600V)","17AWG(定格600V)","19AWG(定格600V)","21AWG(定格600V)","21AWG(定格300V)","23AWG(定格300V)","24AWG(定格300V)","25AWG(定格300V)","26AWG(定格300V)","28AWG(定格300V)","30AWG(定格300V)")),"")</f>
        <v>25AWG(定格300V)</v>
      </c>
      <c r="I18" s="7" t="str">
        <f>CHOOSE(Sheet1!D3,(CHOOSE(D30,"2対","2対","2対","2対","2対","2対","2対","2対","")),"2心",(CHOOSE(D30,"2心","2心","2心","2心","2心","2心","2心","2心","")))</f>
        <v>2対</v>
      </c>
      <c r="J18" s="7">
        <v>2</v>
      </c>
      <c r="K18" s="7" t="str">
        <f t="shared" ref="K18:K29" si="1">LEFT(H18,2)</f>
        <v>25</v>
      </c>
    </row>
    <row r="19" spans="3:12" x14ac:dyDescent="0.15">
      <c r="C19" s="7" t="str">
        <f>CHOOSE($D$3,"24AWG(定格300V)","24AWG(定格300V)","15AWG(定格600V)")</f>
        <v>24AWG(定格300V)</v>
      </c>
      <c r="D19" s="7" t="str">
        <f>CHOOSE(Sheet1!D3,"3対","3対","3心")</f>
        <v>3対</v>
      </c>
      <c r="E19" s="7">
        <v>3</v>
      </c>
      <c r="F19" s="7" t="str">
        <f t="shared" si="0"/>
        <v>24</v>
      </c>
      <c r="H19" s="7" t="str">
        <f>IFERROR(CHOOSE($D$3,CHOOSE($C$30,"25AWG(定格300V)","26AWG(定格300V)","28AWG(定格300V)","30AWG(定格300V)"),"15AWG(定格600V)",CHOOSE($C$30,"17AWG(定格600V)","19AWG(定格600V)","21AWG(定格600V)","21AWG(定格300V)","23AWG(定格300V)","24AWG(定格300V)","25AWG(定格300V)","26AWG(定格300V)","28AWG(定格300V)","30AWG(定格300V)")),"")</f>
        <v>26AWG(定格300V)</v>
      </c>
      <c r="I19" s="7" t="str">
        <f>CHOOSE(Sheet1!D3,(CHOOSE(D30,"3対","3対","3対","3対","3対","3対","3対","","")),"3心",(CHOOSE(D30,"3心","3心","3心","3心","3心","3心","3心","","")))</f>
        <v>3対</v>
      </c>
      <c r="J19" s="7">
        <v>3</v>
      </c>
      <c r="K19" s="7" t="str">
        <f t="shared" si="1"/>
        <v>26</v>
      </c>
    </row>
    <row r="20" spans="3:12" x14ac:dyDescent="0.15">
      <c r="C20" s="7" t="str">
        <f>CHOOSE($D$3,"25AWG(定格300V)","25AWG(定格300V)","17AWG(定格600V)")</f>
        <v>25AWG(定格300V)</v>
      </c>
      <c r="D20" s="7" t="str">
        <f>CHOOSE(Sheet1!D3,"4対","4対","4心")</f>
        <v>4対</v>
      </c>
      <c r="E20" s="7">
        <v>4</v>
      </c>
      <c r="F20" s="7" t="str">
        <f t="shared" si="0"/>
        <v>25</v>
      </c>
      <c r="H20" s="7" t="str">
        <f>IFERROR(CHOOSE($D$3,CHOOSE($C$30,"26AWG(定格300V)","28AWG(定格300V)","30AWG(定格300V)"),"17AWG(定格600V)",CHOOSE($C$30,"19AWG(定格600V)","21AWG(定格600V)","21AWG(定格300V)","23AWG(定格300V)","24AWG(定格300V)","25AWG(定格300V)","26AWG(定格300V)","28AWG(定格300V)","30AWG(定格300V)")),"")</f>
        <v>28AWG(定格300V)</v>
      </c>
      <c r="I20" s="7" t="str">
        <f>CHOOSE(Sheet1!D3,(CHOOSE(D30,"4対","4対","4対","4対","4対","4対","","","")),"4心",(CHOOSE(D30,"4心","4心","4心","4心","4心","4心","","","")))</f>
        <v>4対</v>
      </c>
      <c r="J20" s="7">
        <v>4</v>
      </c>
      <c r="K20" s="7" t="str">
        <f t="shared" si="1"/>
        <v>28</v>
      </c>
    </row>
    <row r="21" spans="3:12" x14ac:dyDescent="0.15">
      <c r="C21" s="7" t="str">
        <f>CHOOSE($D$3,"26AWG(定格300V)","26AWG(定格300V)","19AWG(定格600V)")</f>
        <v>26AWG(定格300V)</v>
      </c>
      <c r="D21" s="7" t="str">
        <f>CHOOSE(Sheet1!D3,"5対","5対","5心")</f>
        <v>5対</v>
      </c>
      <c r="E21" s="7">
        <v>5</v>
      </c>
      <c r="F21" s="7" t="str">
        <f t="shared" si="0"/>
        <v>26</v>
      </c>
      <c r="H21" s="7" t="str">
        <f>IFERROR(IFERROR(CHOOSE($D$3,CHOOSE($C$30,"28AWG(定格300V)","30AWG(定格300V)"),"19AWG(定格600V)",CHOOSE($C$30,"21AWG(定格600V)","21AWG(定格300V)","23AWG(定格300V)","24AWG(定格300V)","25AWG(定格300V)","26AWG(定格300V)","28AWG(定格300V)","30AWG(定格300V)")),""),"")</f>
        <v>30AWG(定格300V)</v>
      </c>
      <c r="I21" s="7" t="str">
        <f>CHOOSE(Sheet1!D3,(CHOOSE(D30,"5対","5対","5対","5対","5対","","","","")),"5心",(CHOOSE(D30,"5心","5心","5心","5心","5心","","","","")))</f>
        <v>5対</v>
      </c>
      <c r="J21" s="7">
        <v>5</v>
      </c>
      <c r="K21" s="7" t="str">
        <f t="shared" si="1"/>
        <v>30</v>
      </c>
    </row>
    <row r="22" spans="3:12" x14ac:dyDescent="0.15">
      <c r="C22" s="7" t="str">
        <f>CHOOSE($D$3,"28AWG(定格300V)","28AWG(定格300V)","21AWG(定格600V)")</f>
        <v>28AWG(定格300V)</v>
      </c>
      <c r="D22" s="7" t="str">
        <f>CHOOSE(Sheet1!D3,"6対","6対","6心")</f>
        <v>6対</v>
      </c>
      <c r="E22" s="7">
        <v>6</v>
      </c>
      <c r="F22" s="7" t="str">
        <f t="shared" si="0"/>
        <v>28</v>
      </c>
      <c r="H22" s="10" t="str">
        <f>IFERROR(CHOOSE($D$3,CHOOSE($C$30,"30AWG(定格300V)"),IF($C$30=1,"21AWG(定格600V)","21AWG(定格600V)"),CHOOSE($C$30,"21AWG(定格300V)","23AWG(定格300V)","24AWG(定格300V)","25AWG(定格300V)","26AWG(定格300V)","28AWG(定格300V)","30AWG(定格300V)")),"")</f>
        <v/>
      </c>
      <c r="I22" s="7" t="str">
        <f>CHOOSE(Sheet1!D3,(CHOOSE(D30,"6対","6対","6対","6対","","","","","")),"6心",(CHOOSE(D30,"6心","6心","6心","6心","","","","","")))</f>
        <v>6対</v>
      </c>
      <c r="J22" s="7">
        <v>6</v>
      </c>
      <c r="K22" s="7" t="str">
        <f t="shared" si="1"/>
        <v/>
      </c>
    </row>
    <row r="23" spans="3:12" x14ac:dyDescent="0.15">
      <c r="C23" s="7" t="str">
        <f>CHOOSE($D$3,"","30AWG(定格300V)","21AWG(定格300V)")</f>
        <v/>
      </c>
      <c r="D23" s="7" t="str">
        <f>CHOOSE(Sheet1!D3,"7対","7対","7心")</f>
        <v>7対</v>
      </c>
      <c r="E23" s="7">
        <v>7</v>
      </c>
      <c r="F23" s="7" t="str">
        <f t="shared" si="0"/>
        <v/>
      </c>
      <c r="H23" s="10" t="str">
        <f>IFERROR(CHOOSE($D$3,CHOOSE($C$30,""),IF($C$30=1,"23AWG(定格300V)","21AWG(定格300V)"),CHOOSE($C$30,"23AWG(定格300V)","24AWG(定格300V)","25AWG(定格300V)","26AWG(定格300V)","28AWG(定格300V)","30AWG(定格300V)")),"")</f>
        <v/>
      </c>
      <c r="I23" s="7" t="str">
        <f>CHOOSE(Sheet1!D3,(CHOOSE(D30,"7対","7対","7対","","","","","","")),"7心",(CHOOSE(D30,"7心","7心","7心","","","","","","")))</f>
        <v>7対</v>
      </c>
      <c r="J23" s="7">
        <v>7</v>
      </c>
      <c r="K23" s="7" t="str">
        <f t="shared" si="1"/>
        <v/>
      </c>
    </row>
    <row r="24" spans="3:12" x14ac:dyDescent="0.15">
      <c r="C24" s="7" t="str">
        <f>CHOOSE($D$3,"","","23AWG(定格300V)")</f>
        <v/>
      </c>
      <c r="D24" s="7" t="str">
        <f>CHOOSE(Sheet1!D3,"8対","8対","8心")</f>
        <v>8対</v>
      </c>
      <c r="E24" s="7">
        <v>8</v>
      </c>
      <c r="F24" s="7" t="str">
        <f t="shared" si="0"/>
        <v/>
      </c>
      <c r="H24" s="10" t="str">
        <f>IFERROR(CHOOSE($D$3,CHOOSE($C$30,""),IF($C$30&lt;=2,"24AWG(定格300V)","23AWG(定格300V)"),CHOOSE($C$30,"24AWG(定格300V)","25AWG(定格300V)","26AWG(定格300V)","28AWG(定格300V)","30AWG(定格300V)")),"")</f>
        <v/>
      </c>
      <c r="I24" s="7" t="str">
        <f>CHOOSE(Sheet1!D3,(CHOOSE(D30,"8対","8対","","","","","","","")),"8心",(CHOOSE(D30,"8心","8心","","","","","","","")))</f>
        <v>8対</v>
      </c>
      <c r="J24" s="7">
        <v>8</v>
      </c>
      <c r="K24" s="7" t="str">
        <f t="shared" si="1"/>
        <v/>
      </c>
    </row>
    <row r="25" spans="3:12" x14ac:dyDescent="0.15">
      <c r="C25" s="7" t="str">
        <f>CHOOSE($D$3,"","","24AWG(定格300V)")</f>
        <v/>
      </c>
      <c r="D25" s="7" t="str">
        <f>CHOOSE(Sheet1!D3,"9対","9対","9心")</f>
        <v>9対</v>
      </c>
      <c r="E25" s="7">
        <v>9</v>
      </c>
      <c r="F25" s="7" t="str">
        <f t="shared" si="0"/>
        <v/>
      </c>
      <c r="H25" s="10" t="str">
        <f>IFERROR(CHOOSE($D$3,CHOOSE($C$30,""),IF($C$30&lt;=3,"25AWG(定格300V)","24AWG(定格300V)"),CHOOSE($C$30,"25AWG(定格300V)","26AWG(定格300V)","28AWG(定格300V)","30AWG(定格300V)")),"")</f>
        <v/>
      </c>
      <c r="I25" s="7" t="str">
        <f>CHOOSE(Sheet1!D3,(CHOOSE(D30,"9対","","","","","","","","")),"9心",(CHOOSE(D30,"9心","","","","","","","","")))</f>
        <v>9対</v>
      </c>
      <c r="J25" s="7">
        <v>9</v>
      </c>
      <c r="K25" s="7" t="str">
        <f t="shared" si="1"/>
        <v/>
      </c>
    </row>
    <row r="26" spans="3:12" x14ac:dyDescent="0.15">
      <c r="C26" s="7" t="str">
        <f>CHOOSE($D$3,"","","25AWG(定格300V)")</f>
        <v/>
      </c>
      <c r="D26" s="7" t="str">
        <f>CHOOSE(Sheet1!D3,"","10対","")</f>
        <v/>
      </c>
      <c r="E26" s="7">
        <v>10</v>
      </c>
      <c r="F26" s="7" t="str">
        <f t="shared" si="0"/>
        <v/>
      </c>
      <c r="H26" s="10" t="str">
        <f>IFERROR(CHOOSE($D$3,CHOOSE($C$30,""),IF($C$30&lt;=4,"26AWG(定格300V)","25AWG(定格300V)"),CHOOSE($C$30,"26AWG(定格300V)","28AWG(定格300V)","30AWG(定格300V)")),"")</f>
        <v/>
      </c>
      <c r="I26" s="7" t="str">
        <f>CHOOSE(Sheet1!D3,"","10心","")</f>
        <v/>
      </c>
      <c r="J26" s="7">
        <v>10</v>
      </c>
      <c r="K26" s="7" t="str">
        <f t="shared" si="1"/>
        <v/>
      </c>
    </row>
    <row r="27" spans="3:12" x14ac:dyDescent="0.15">
      <c r="C27" s="7" t="str">
        <f>CHOOSE($D$3,"","","26AWG(定格300V)")</f>
        <v/>
      </c>
      <c r="E27" s="7">
        <v>11</v>
      </c>
      <c r="F27" s="7" t="str">
        <f t="shared" si="0"/>
        <v/>
      </c>
      <c r="H27" s="10" t="str">
        <f>IFERROR(CHOOSE($D$3,CHOOSE($C$30,""),IF($C$30&lt;=5,"28AWG(定格300V)","26AWG(定格300V)"),CHOOSE($C$30,"28AWG(定格300V)","30AWG(定格300V)")),"")</f>
        <v/>
      </c>
      <c r="J27" s="7">
        <v>11</v>
      </c>
      <c r="K27" s="7" t="str">
        <f t="shared" si="1"/>
        <v/>
      </c>
    </row>
    <row r="28" spans="3:12" x14ac:dyDescent="0.15">
      <c r="C28" s="7" t="str">
        <f>CHOOSE($D$3,"","","28AWG(定格300V)")</f>
        <v/>
      </c>
      <c r="E28" s="7">
        <v>12</v>
      </c>
      <c r="F28" s="7" t="str">
        <f t="shared" si="0"/>
        <v/>
      </c>
      <c r="H28" s="10" t="str">
        <f>IFERROR(CHOOSE($D$3,CHOOSE($C$30,""),IF($C$30&lt;=6,"30AWG(定格300V)","28AWG(定格300V)"),CHOOSE($C$30,"30AWG(定格300V)")),"")</f>
        <v/>
      </c>
      <c r="J28" s="7">
        <v>12</v>
      </c>
      <c r="K28" s="7" t="str">
        <f t="shared" si="1"/>
        <v/>
      </c>
    </row>
    <row r="29" spans="3:12" x14ac:dyDescent="0.15">
      <c r="E29" s="7">
        <v>13</v>
      </c>
      <c r="F29" s="7" t="str">
        <f t="shared" si="0"/>
        <v/>
      </c>
      <c r="H29" s="10" t="str">
        <f>IFERROR(CHOOSE($D$3,CHOOSE($C$30,""),IF($C$30&lt;=7,"","30AWG(定格300V)"),CHOOSE($C$30,"")),"")</f>
        <v/>
      </c>
      <c r="J29" s="7">
        <v>13</v>
      </c>
      <c r="K29" s="7" t="str">
        <f t="shared" si="1"/>
        <v/>
      </c>
    </row>
    <row r="30" spans="3:12" x14ac:dyDescent="0.15">
      <c r="C30" s="7">
        <v>2</v>
      </c>
      <c r="D30" s="7">
        <v>1</v>
      </c>
      <c r="H30" s="7">
        <v>1</v>
      </c>
      <c r="I30" s="7">
        <v>1</v>
      </c>
      <c r="L30" s="7">
        <v>1</v>
      </c>
    </row>
    <row r="31" spans="3:12" x14ac:dyDescent="0.15">
      <c r="C31" s="152"/>
      <c r="D31" s="152"/>
      <c r="E31" s="9"/>
      <c r="F31" s="9"/>
      <c r="G31" s="9"/>
      <c r="H31" s="152"/>
      <c r="I31" s="152"/>
    </row>
    <row r="47" spans="3:9" x14ac:dyDescent="0.15">
      <c r="C47" s="152"/>
      <c r="D47" s="152"/>
      <c r="E47" s="9"/>
      <c r="F47" s="9"/>
      <c r="G47" s="9"/>
      <c r="H47" s="152"/>
      <c r="I47" s="152"/>
    </row>
    <row r="64" spans="2:2" x14ac:dyDescent="0.15">
      <c r="B64" s="7" t="s">
        <v>16</v>
      </c>
    </row>
    <row r="65" spans="2:2" x14ac:dyDescent="0.15">
      <c r="B65" s="7" t="s">
        <v>17</v>
      </c>
    </row>
    <row r="66" spans="2:2" x14ac:dyDescent="0.15">
      <c r="B66" s="7" t="s">
        <v>18</v>
      </c>
    </row>
  </sheetData>
  <mergeCells count="5">
    <mergeCell ref="H16:I16"/>
    <mergeCell ref="C31:D31"/>
    <mergeCell ref="H31:I31"/>
    <mergeCell ref="C47:D47"/>
    <mergeCell ref="H47:I47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オーダーシート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千吉良 紗也加</dc:creator>
  <cp:lastModifiedBy>山﨑 満里花</cp:lastModifiedBy>
  <cp:lastPrinted>2017-07-20T06:37:18Z</cp:lastPrinted>
  <dcterms:created xsi:type="dcterms:W3CDTF">2017-06-05T06:19:24Z</dcterms:created>
  <dcterms:modified xsi:type="dcterms:W3CDTF">2024-05-31T02:10:58Z</dcterms:modified>
</cp:coreProperties>
</file>